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7"/>
  <workbookPr defaultThemeVersion="166925"/>
  <mc:AlternateContent xmlns:mc="http://schemas.openxmlformats.org/markup-compatibility/2006">
    <mc:Choice Requires="x15">
      <x15ac:absPath xmlns:x15ac="http://schemas.microsoft.com/office/spreadsheetml/2010/11/ac" url="/Users/guillermovalleschavez/Desktop/Wisesheets/Templates/"/>
    </mc:Choice>
  </mc:AlternateContent>
  <xr:revisionPtr revIDLastSave="0" documentId="13_ncr:1_{837EF6BD-D0B6-AF4C-ACF8-1A9E80504592}" xr6:coauthVersionLast="47" xr6:coauthVersionMax="47" xr10:uidLastSave="{00000000-0000-0000-0000-000000000000}"/>
  <bookViews>
    <workbookView xWindow="4800" yWindow="920" windowWidth="33600" windowHeight="18980" xr2:uid="{308F82D8-212E-8D4E-97AA-7DC3C5AA63D6}"/>
  </bookViews>
  <sheets>
    <sheet name="Sheet1" sheetId="1" r:id="rId1"/>
  </sheets>
  <externalReferences>
    <externalReference r:id="rId2"/>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25" i="1" l="1"/>
  <c r="H25" i="1" s="1"/>
  <c r="AD22" i="1"/>
  <c r="H22" i="1" s="1"/>
  <c r="AD9" i="1"/>
  <c r="H9" i="1" s="1"/>
  <c r="L9" i="1" s="1"/>
  <c r="P7" i="1" a="1"/>
  <c r="P7" i="1" s="1"/>
  <c r="K10" i="1"/>
  <c r="K11" i="1"/>
  <c r="K12" i="1"/>
  <c r="K13" i="1"/>
  <c r="K14" i="1"/>
  <c r="K15" i="1"/>
  <c r="K16" i="1"/>
  <c r="O16" i="1" s="1"/>
  <c r="K17" i="1"/>
  <c r="O17" i="1" s="1"/>
  <c r="K18" i="1"/>
  <c r="K19" i="1"/>
  <c r="K20" i="1"/>
  <c r="K21" i="1"/>
  <c r="K22" i="1"/>
  <c r="K23" i="1"/>
  <c r="K24" i="1"/>
  <c r="O24" i="1" s="1"/>
  <c r="K25" i="1"/>
  <c r="O25" i="1" s="1"/>
  <c r="K26" i="1"/>
  <c r="K27" i="1"/>
  <c r="K28" i="1"/>
  <c r="O28" i="1" s="1"/>
  <c r="K29" i="1"/>
  <c r="K30" i="1"/>
  <c r="K31" i="1"/>
  <c r="K32" i="1"/>
  <c r="O32" i="1" s="1"/>
  <c r="K33" i="1"/>
  <c r="O33" i="1" s="1"/>
  <c r="K34" i="1"/>
  <c r="K35" i="1"/>
  <c r="K36" i="1"/>
  <c r="O36" i="1" s="1"/>
  <c r="K37" i="1"/>
  <c r="K38" i="1"/>
  <c r="K39" i="1"/>
  <c r="K40" i="1"/>
  <c r="O40" i="1" s="1"/>
  <c r="K41" i="1"/>
  <c r="O41" i="1" s="1"/>
  <c r="K42" i="1"/>
  <c r="K43" i="1"/>
  <c r="K44" i="1"/>
  <c r="O44" i="1" s="1"/>
  <c r="K45" i="1"/>
  <c r="K46" i="1"/>
  <c r="K47" i="1"/>
  <c r="K48" i="1"/>
  <c r="O48" i="1" s="1"/>
  <c r="K49" i="1"/>
  <c r="O49" i="1" s="1"/>
  <c r="K50" i="1"/>
  <c r="K51" i="1"/>
  <c r="K52" i="1"/>
  <c r="O52" i="1" s="1"/>
  <c r="K9" i="1"/>
  <c r="K8" i="1"/>
  <c r="K7" i="1"/>
  <c r="J27" i="1"/>
  <c r="J10" i="1"/>
  <c r="J11" i="1"/>
  <c r="J12" i="1"/>
  <c r="J13" i="1"/>
  <c r="J14" i="1"/>
  <c r="J15" i="1"/>
  <c r="J16" i="1"/>
  <c r="J17" i="1"/>
  <c r="N17" i="1" s="1"/>
  <c r="J18" i="1"/>
  <c r="J19" i="1"/>
  <c r="J20" i="1"/>
  <c r="J21" i="1"/>
  <c r="J22" i="1"/>
  <c r="J23" i="1"/>
  <c r="J24" i="1"/>
  <c r="J25" i="1"/>
  <c r="N25" i="1" s="1"/>
  <c r="J26" i="1"/>
  <c r="J28" i="1"/>
  <c r="J29" i="1"/>
  <c r="J30" i="1"/>
  <c r="J31" i="1"/>
  <c r="J32" i="1"/>
  <c r="J33" i="1"/>
  <c r="N33" i="1" s="1"/>
  <c r="J34" i="1"/>
  <c r="J35" i="1"/>
  <c r="J36" i="1"/>
  <c r="J37" i="1"/>
  <c r="J38" i="1"/>
  <c r="J39" i="1"/>
  <c r="J40" i="1"/>
  <c r="J41" i="1"/>
  <c r="N41" i="1" s="1"/>
  <c r="J42" i="1"/>
  <c r="J43" i="1"/>
  <c r="J44" i="1"/>
  <c r="J45" i="1"/>
  <c r="J46" i="1"/>
  <c r="J47" i="1"/>
  <c r="J48" i="1"/>
  <c r="J49" i="1"/>
  <c r="N49" i="1" s="1"/>
  <c r="J50" i="1"/>
  <c r="J51" i="1"/>
  <c r="J52" i="1"/>
  <c r="J9" i="1"/>
  <c r="J8" i="1"/>
  <c r="J7" i="1"/>
  <c r="I44" i="1"/>
  <c r="I19" i="1"/>
  <c r="I52" i="1"/>
  <c r="I10" i="1"/>
  <c r="I11" i="1"/>
  <c r="I12" i="1"/>
  <c r="I13" i="1"/>
  <c r="I14" i="1"/>
  <c r="I15" i="1"/>
  <c r="I16" i="1"/>
  <c r="I17" i="1"/>
  <c r="I18" i="1"/>
  <c r="I20" i="1"/>
  <c r="I21" i="1"/>
  <c r="I22" i="1"/>
  <c r="I23" i="1"/>
  <c r="I24" i="1"/>
  <c r="I25" i="1"/>
  <c r="I26" i="1"/>
  <c r="I27" i="1"/>
  <c r="I28" i="1"/>
  <c r="I29" i="1"/>
  <c r="I30" i="1"/>
  <c r="I31" i="1"/>
  <c r="I32" i="1"/>
  <c r="I33" i="1"/>
  <c r="I34" i="1"/>
  <c r="I35" i="1"/>
  <c r="I36" i="1"/>
  <c r="I37" i="1"/>
  <c r="I38" i="1"/>
  <c r="I39" i="1"/>
  <c r="I40" i="1"/>
  <c r="I41" i="1"/>
  <c r="I42" i="1"/>
  <c r="I43" i="1"/>
  <c r="I45" i="1"/>
  <c r="I46" i="1"/>
  <c r="I47" i="1"/>
  <c r="I48" i="1"/>
  <c r="I49" i="1"/>
  <c r="I50" i="1"/>
  <c r="I51" i="1"/>
  <c r="I9" i="1"/>
  <c r="I8" i="1"/>
  <c r="I7" i="1"/>
  <c r="H10" i="1"/>
  <c r="H11" i="1"/>
  <c r="H12" i="1"/>
  <c r="H13" i="1"/>
  <c r="H14" i="1"/>
  <c r="H15" i="1"/>
  <c r="H16" i="1"/>
  <c r="H17" i="1"/>
  <c r="H18" i="1"/>
  <c r="H19" i="1"/>
  <c r="H20" i="1"/>
  <c r="H21" i="1"/>
  <c r="H23" i="1"/>
  <c r="H24" i="1"/>
  <c r="H26" i="1"/>
  <c r="H27" i="1"/>
  <c r="H28" i="1"/>
  <c r="H29" i="1"/>
  <c r="H30" i="1"/>
  <c r="H31" i="1"/>
  <c r="H32" i="1"/>
  <c r="H33" i="1"/>
  <c r="H34" i="1"/>
  <c r="H35" i="1"/>
  <c r="H36" i="1"/>
  <c r="H37" i="1"/>
  <c r="H38" i="1"/>
  <c r="H39" i="1"/>
  <c r="H40" i="1"/>
  <c r="L40" i="1" s="1"/>
  <c r="H41" i="1"/>
  <c r="H42" i="1"/>
  <c r="H43" i="1"/>
  <c r="H44" i="1"/>
  <c r="H45" i="1"/>
  <c r="H46" i="1"/>
  <c r="H47" i="1"/>
  <c r="H48" i="1"/>
  <c r="H49" i="1"/>
  <c r="H50" i="1"/>
  <c r="H51" i="1"/>
  <c r="H52" i="1"/>
  <c r="H8" i="1"/>
  <c r="H7" i="1"/>
  <c r="O9" i="1"/>
  <c r="O10" i="1"/>
  <c r="O11" i="1"/>
  <c r="O12" i="1"/>
  <c r="O13" i="1"/>
  <c r="O14" i="1"/>
  <c r="O15" i="1"/>
  <c r="O18" i="1"/>
  <c r="O19" i="1"/>
  <c r="O20" i="1"/>
  <c r="O21" i="1"/>
  <c r="O22" i="1"/>
  <c r="O23" i="1"/>
  <c r="O26" i="1"/>
  <c r="O27" i="1"/>
  <c r="O29" i="1"/>
  <c r="O30" i="1"/>
  <c r="O31" i="1"/>
  <c r="O34" i="1"/>
  <c r="O35" i="1"/>
  <c r="O37" i="1"/>
  <c r="O38" i="1"/>
  <c r="O39" i="1"/>
  <c r="O42" i="1"/>
  <c r="O43" i="1"/>
  <c r="O45" i="1"/>
  <c r="O46" i="1"/>
  <c r="O47" i="1"/>
  <c r="O50" i="1"/>
  <c r="O51" i="1"/>
  <c r="O8" i="1"/>
  <c r="N9" i="1"/>
  <c r="N10" i="1"/>
  <c r="N11" i="1"/>
  <c r="N12" i="1"/>
  <c r="N13" i="1"/>
  <c r="N14" i="1"/>
  <c r="N15" i="1"/>
  <c r="N16" i="1"/>
  <c r="N18" i="1"/>
  <c r="N19" i="1"/>
  <c r="N20" i="1"/>
  <c r="N21" i="1"/>
  <c r="N22" i="1"/>
  <c r="N23" i="1"/>
  <c r="N24" i="1"/>
  <c r="N26" i="1"/>
  <c r="N27" i="1"/>
  <c r="N28" i="1"/>
  <c r="N29" i="1"/>
  <c r="N30" i="1"/>
  <c r="N31" i="1"/>
  <c r="N32" i="1"/>
  <c r="N34" i="1"/>
  <c r="N35" i="1"/>
  <c r="N36" i="1"/>
  <c r="N37" i="1"/>
  <c r="N38" i="1"/>
  <c r="N39" i="1"/>
  <c r="N40" i="1"/>
  <c r="N42" i="1"/>
  <c r="N43" i="1"/>
  <c r="N44" i="1"/>
  <c r="N45" i="1"/>
  <c r="N46" i="1"/>
  <c r="N47" i="1"/>
  <c r="N48" i="1"/>
  <c r="N50" i="1"/>
  <c r="N51" i="1"/>
  <c r="N52" i="1"/>
  <c r="N8" i="1"/>
  <c r="M9" i="1"/>
  <c r="M10" i="1"/>
  <c r="M11" i="1"/>
  <c r="M12" i="1"/>
  <c r="M13" i="1"/>
  <c r="M14" i="1"/>
  <c r="M15" i="1"/>
  <c r="M16" i="1"/>
  <c r="M17" i="1"/>
  <c r="M18" i="1"/>
  <c r="M19" i="1"/>
  <c r="M20" i="1"/>
  <c r="M21" i="1"/>
  <c r="M22" i="1"/>
  <c r="M23" i="1"/>
  <c r="M24" i="1"/>
  <c r="M25" i="1"/>
  <c r="M26" i="1"/>
  <c r="M27" i="1"/>
  <c r="M28" i="1"/>
  <c r="M29" i="1"/>
  <c r="M30" i="1"/>
  <c r="M31" i="1"/>
  <c r="M32" i="1"/>
  <c r="M33" i="1"/>
  <c r="M34" i="1"/>
  <c r="M35" i="1"/>
  <c r="M36" i="1"/>
  <c r="M37" i="1"/>
  <c r="M38" i="1"/>
  <c r="M39" i="1"/>
  <c r="M40" i="1"/>
  <c r="M41" i="1"/>
  <c r="M42" i="1"/>
  <c r="M43" i="1"/>
  <c r="M44" i="1"/>
  <c r="M45" i="1"/>
  <c r="M46" i="1"/>
  <c r="M47" i="1"/>
  <c r="M48" i="1"/>
  <c r="M49" i="1"/>
  <c r="M50" i="1"/>
  <c r="M51" i="1"/>
  <c r="M52" i="1"/>
  <c r="M8" i="1"/>
  <c r="L8" i="1"/>
  <c r="L7" i="1"/>
  <c r="A7" i="1" l="1"/>
  <c r="AJ7" i="1" s="1"/>
  <c r="AH7" i="1"/>
  <c r="AK11" i="1"/>
  <c r="AK12" i="1"/>
  <c r="AK13" i="1"/>
  <c r="AK14" i="1"/>
  <c r="AK15" i="1"/>
  <c r="AK16" i="1"/>
  <c r="AK17" i="1"/>
  <c r="AK18" i="1"/>
  <c r="AK19" i="1"/>
  <c r="AK20" i="1"/>
  <c r="AK21" i="1"/>
  <c r="AK22" i="1"/>
  <c r="AK23" i="1"/>
  <c r="AK24" i="1"/>
  <c r="AK25" i="1"/>
  <c r="AK26" i="1"/>
  <c r="AK27" i="1"/>
  <c r="AK28" i="1"/>
  <c r="AK29" i="1"/>
  <c r="AK30" i="1"/>
  <c r="AK31" i="1"/>
  <c r="AK32" i="1"/>
  <c r="AK33" i="1"/>
  <c r="AK34" i="1"/>
  <c r="AK35" i="1"/>
  <c r="AK36" i="1"/>
  <c r="AK37" i="1"/>
  <c r="AK38" i="1"/>
  <c r="AK39" i="1"/>
  <c r="AK40" i="1"/>
  <c r="AK41" i="1"/>
  <c r="AK42" i="1"/>
  <c r="AK43" i="1"/>
  <c r="AK44" i="1"/>
  <c r="AK45" i="1"/>
  <c r="AK46" i="1"/>
  <c r="AK47" i="1"/>
  <c r="AK48" i="1"/>
  <c r="AK49" i="1"/>
  <c r="AK50" i="1"/>
  <c r="AK51" i="1"/>
  <c r="AK52" i="1"/>
  <c r="AJ11" i="1"/>
  <c r="AJ12" i="1"/>
  <c r="AJ13" i="1"/>
  <c r="AJ14" i="1"/>
  <c r="AJ15" i="1"/>
  <c r="AJ16" i="1"/>
  <c r="AJ17" i="1"/>
  <c r="AJ18" i="1"/>
  <c r="AJ19" i="1"/>
  <c r="AJ20" i="1"/>
  <c r="AJ21" i="1"/>
  <c r="AJ22" i="1"/>
  <c r="AJ23" i="1"/>
  <c r="AJ24" i="1"/>
  <c r="AJ25" i="1"/>
  <c r="AJ26" i="1"/>
  <c r="AJ27" i="1"/>
  <c r="AJ28" i="1"/>
  <c r="AJ29" i="1"/>
  <c r="AJ30" i="1"/>
  <c r="AJ31" i="1"/>
  <c r="AJ32" i="1"/>
  <c r="AJ33" i="1"/>
  <c r="AJ34" i="1"/>
  <c r="AJ35" i="1"/>
  <c r="AJ36" i="1"/>
  <c r="AJ37" i="1"/>
  <c r="AJ38" i="1"/>
  <c r="AJ39" i="1"/>
  <c r="AJ40" i="1"/>
  <c r="AJ41" i="1"/>
  <c r="AJ42" i="1"/>
  <c r="AJ43" i="1"/>
  <c r="AJ44" i="1"/>
  <c r="AJ45" i="1"/>
  <c r="AJ46" i="1"/>
  <c r="AJ47" i="1"/>
  <c r="AJ48" i="1"/>
  <c r="AJ49" i="1"/>
  <c r="AJ50" i="1"/>
  <c r="AJ51" i="1"/>
  <c r="AJ52" i="1"/>
  <c r="AI11" i="1"/>
  <c r="AI12" i="1"/>
  <c r="AI13" i="1"/>
  <c r="AI14" i="1"/>
  <c r="AI15" i="1"/>
  <c r="AI16" i="1"/>
  <c r="AI17" i="1"/>
  <c r="AI18" i="1"/>
  <c r="AI19" i="1"/>
  <c r="AI20" i="1"/>
  <c r="AI21" i="1"/>
  <c r="AI22" i="1"/>
  <c r="AI23" i="1"/>
  <c r="AI24" i="1"/>
  <c r="AI25" i="1"/>
  <c r="AI26" i="1"/>
  <c r="AI27" i="1"/>
  <c r="AI28" i="1"/>
  <c r="AI29" i="1"/>
  <c r="AI30" i="1"/>
  <c r="AI31" i="1"/>
  <c r="AI32" i="1"/>
  <c r="AI33" i="1"/>
  <c r="AI34" i="1"/>
  <c r="AI35" i="1"/>
  <c r="AI36" i="1"/>
  <c r="AI37" i="1"/>
  <c r="AI38" i="1"/>
  <c r="AI39" i="1"/>
  <c r="AI40" i="1"/>
  <c r="AI41" i="1"/>
  <c r="AI42" i="1"/>
  <c r="AI43" i="1"/>
  <c r="AI44" i="1"/>
  <c r="AI45" i="1"/>
  <c r="AI46" i="1"/>
  <c r="AI47" i="1"/>
  <c r="AI48" i="1"/>
  <c r="AI49" i="1"/>
  <c r="AI50" i="1"/>
  <c r="AI51" i="1"/>
  <c r="AI52" i="1"/>
  <c r="AH11" i="1"/>
  <c r="AH12" i="1"/>
  <c r="AH13" i="1"/>
  <c r="AH14" i="1"/>
  <c r="AH15" i="1"/>
  <c r="AH16" i="1"/>
  <c r="AH17" i="1"/>
  <c r="AH18" i="1"/>
  <c r="AH19" i="1"/>
  <c r="AH20" i="1"/>
  <c r="AH21" i="1"/>
  <c r="AH22" i="1"/>
  <c r="AH23" i="1"/>
  <c r="AH24" i="1"/>
  <c r="AH26" i="1"/>
  <c r="AH27" i="1"/>
  <c r="AH28" i="1"/>
  <c r="AH29" i="1"/>
  <c r="AH30" i="1"/>
  <c r="AH31" i="1"/>
  <c r="AH32" i="1"/>
  <c r="AH33" i="1"/>
  <c r="AH34" i="1"/>
  <c r="AH35" i="1"/>
  <c r="AH36" i="1"/>
  <c r="AH37" i="1"/>
  <c r="AH38" i="1"/>
  <c r="AH39" i="1"/>
  <c r="AH40" i="1"/>
  <c r="AH41" i="1"/>
  <c r="AH42" i="1"/>
  <c r="AH43" i="1"/>
  <c r="AH44" i="1"/>
  <c r="AH45" i="1"/>
  <c r="AH46" i="1"/>
  <c r="AH47" i="1"/>
  <c r="AH48" i="1"/>
  <c r="AH49" i="1"/>
  <c r="AH50" i="1"/>
  <c r="AH51" i="1"/>
  <c r="AH52" i="1"/>
  <c r="AG11" i="1"/>
  <c r="AG12" i="1"/>
  <c r="AG13" i="1"/>
  <c r="AG14" i="1"/>
  <c r="AG15" i="1"/>
  <c r="AG16" i="1"/>
  <c r="AG17" i="1"/>
  <c r="AG18" i="1"/>
  <c r="AG19" i="1"/>
  <c r="AG20" i="1"/>
  <c r="AG21" i="1"/>
  <c r="AG22" i="1"/>
  <c r="AG23" i="1"/>
  <c r="AG24" i="1"/>
  <c r="AG25" i="1"/>
  <c r="AG26" i="1"/>
  <c r="AG27" i="1"/>
  <c r="AG28" i="1"/>
  <c r="AG29" i="1"/>
  <c r="AG30" i="1"/>
  <c r="AG31" i="1"/>
  <c r="AG32" i="1"/>
  <c r="AG33" i="1"/>
  <c r="AG34" i="1"/>
  <c r="AG35" i="1"/>
  <c r="AG36" i="1"/>
  <c r="AG37" i="1"/>
  <c r="AG38" i="1"/>
  <c r="AG39" i="1"/>
  <c r="AG40" i="1"/>
  <c r="AG41" i="1"/>
  <c r="AG42" i="1"/>
  <c r="AG43" i="1"/>
  <c r="AG44" i="1"/>
  <c r="AG45" i="1"/>
  <c r="AG46" i="1"/>
  <c r="AG47" i="1"/>
  <c r="AG48" i="1"/>
  <c r="AG49" i="1"/>
  <c r="AG50" i="1"/>
  <c r="AG51" i="1"/>
  <c r="AG52" i="1"/>
  <c r="AF11" i="1"/>
  <c r="AF12" i="1"/>
  <c r="AF13" i="1"/>
  <c r="AF14" i="1"/>
  <c r="AF15" i="1"/>
  <c r="AF16" i="1"/>
  <c r="AF17" i="1"/>
  <c r="AF18" i="1"/>
  <c r="AF19" i="1"/>
  <c r="AF20" i="1"/>
  <c r="AF21" i="1"/>
  <c r="AF22" i="1"/>
  <c r="AF23" i="1"/>
  <c r="AF24" i="1"/>
  <c r="AF25" i="1"/>
  <c r="AF26" i="1"/>
  <c r="AF27" i="1"/>
  <c r="AF28" i="1"/>
  <c r="AF29" i="1"/>
  <c r="AF30" i="1"/>
  <c r="AF31" i="1"/>
  <c r="AF32" i="1"/>
  <c r="AF33" i="1"/>
  <c r="AF34" i="1"/>
  <c r="AF35" i="1"/>
  <c r="AF36" i="1"/>
  <c r="AF37" i="1"/>
  <c r="AF38" i="1"/>
  <c r="AF39" i="1"/>
  <c r="AF40" i="1"/>
  <c r="AF41" i="1"/>
  <c r="AF42" i="1"/>
  <c r="AF43" i="1"/>
  <c r="AF44" i="1"/>
  <c r="AF45" i="1"/>
  <c r="AF46" i="1"/>
  <c r="AF47" i="1"/>
  <c r="AF48" i="1"/>
  <c r="AF49" i="1"/>
  <c r="AF50" i="1"/>
  <c r="AF51" i="1"/>
  <c r="AF52" i="1"/>
  <c r="AE11" i="1"/>
  <c r="AE12" i="1"/>
  <c r="AE13" i="1"/>
  <c r="AE14" i="1"/>
  <c r="AE15" i="1"/>
  <c r="AE16" i="1"/>
  <c r="AE17" i="1"/>
  <c r="AE18" i="1"/>
  <c r="AE19" i="1"/>
  <c r="AE20" i="1"/>
  <c r="AE21" i="1"/>
  <c r="AE22" i="1"/>
  <c r="AE23" i="1"/>
  <c r="AE24" i="1"/>
  <c r="AE25" i="1"/>
  <c r="AE26" i="1"/>
  <c r="AE27" i="1"/>
  <c r="AE28" i="1"/>
  <c r="AE29" i="1"/>
  <c r="AE30" i="1"/>
  <c r="AE31" i="1"/>
  <c r="AE32" i="1"/>
  <c r="AE33" i="1"/>
  <c r="AE34" i="1"/>
  <c r="AE35" i="1"/>
  <c r="AE36" i="1"/>
  <c r="AE37" i="1"/>
  <c r="AE38" i="1"/>
  <c r="AE39" i="1"/>
  <c r="AE40" i="1"/>
  <c r="AE41" i="1"/>
  <c r="AE42" i="1"/>
  <c r="AE43" i="1"/>
  <c r="AE44" i="1"/>
  <c r="AE45" i="1"/>
  <c r="AE46" i="1"/>
  <c r="AE47" i="1"/>
  <c r="AE48" i="1"/>
  <c r="AE49" i="1"/>
  <c r="AE50" i="1"/>
  <c r="AE51" i="1"/>
  <c r="AE52" i="1"/>
  <c r="AD11" i="1"/>
  <c r="AD12" i="1"/>
  <c r="AD13" i="1"/>
  <c r="AD14" i="1"/>
  <c r="AD15" i="1"/>
  <c r="AD16" i="1"/>
  <c r="AD17" i="1"/>
  <c r="AD18" i="1"/>
  <c r="AD19" i="1"/>
  <c r="AD20" i="1"/>
  <c r="AD21" i="1"/>
  <c r="AD23" i="1"/>
  <c r="AD24" i="1"/>
  <c r="AD25" i="1"/>
  <c r="AD26" i="1"/>
  <c r="AD27" i="1"/>
  <c r="AD28" i="1"/>
  <c r="AD29" i="1"/>
  <c r="AD30" i="1"/>
  <c r="AD31" i="1"/>
  <c r="AD32" i="1"/>
  <c r="AD33" i="1"/>
  <c r="AD34" i="1"/>
  <c r="AD35" i="1"/>
  <c r="AD36" i="1"/>
  <c r="AD37" i="1"/>
  <c r="AD38" i="1"/>
  <c r="AD39" i="1"/>
  <c r="AD40" i="1"/>
  <c r="AD41" i="1"/>
  <c r="AD42" i="1"/>
  <c r="AD43" i="1"/>
  <c r="AD44" i="1"/>
  <c r="AD45" i="1"/>
  <c r="AD46" i="1"/>
  <c r="AD47" i="1"/>
  <c r="AD48" i="1"/>
  <c r="AD49" i="1"/>
  <c r="AD50" i="1"/>
  <c r="AD51" i="1"/>
  <c r="AD52" i="1"/>
  <c r="AH9" i="1"/>
  <c r="AI9" i="1"/>
  <c r="AJ9" i="1"/>
  <c r="AK9" i="1"/>
  <c r="AH10" i="1"/>
  <c r="AI10" i="1"/>
  <c r="AJ10" i="1"/>
  <c r="AK10" i="1"/>
  <c r="AI8" i="1"/>
  <c r="AJ8" i="1"/>
  <c r="AK8" i="1"/>
  <c r="AH8" i="1"/>
  <c r="AE9" i="1"/>
  <c r="AF9" i="1"/>
  <c r="AG9" i="1"/>
  <c r="AD10" i="1"/>
  <c r="AE10" i="1"/>
  <c r="AF10" i="1"/>
  <c r="AG10" i="1"/>
  <c r="AE8" i="1"/>
  <c r="AF8" i="1"/>
  <c r="AG8" i="1"/>
  <c r="AD8" i="1"/>
  <c r="AG7" i="1" l="1"/>
  <c r="AE7" i="1"/>
  <c r="AK7" i="1"/>
  <c r="AF7" i="1"/>
  <c r="B7" i="1" a="1"/>
  <c r="B7" i="1" s="1"/>
  <c r="B4" i="1" s="1"/>
  <c r="AI7" i="1"/>
  <c r="AD7" i="1"/>
  <c r="O7" i="1" l="1"/>
  <c r="N7" i="1"/>
  <c r="M7" i="1"/>
  <c r="L34" i="1" l="1"/>
  <c r="L19" i="1"/>
  <c r="L17" i="1"/>
  <c r="L32" i="1"/>
  <c r="L43" i="1"/>
  <c r="L25" i="1"/>
  <c r="L36" i="1"/>
  <c r="L26" i="1"/>
  <c r="L28" i="1"/>
  <c r="L18" i="1"/>
  <c r="L21" i="1"/>
  <c r="L48" i="1"/>
  <c r="L38" i="1"/>
  <c r="L31" i="1"/>
  <c r="L29" i="1"/>
  <c r="L50" i="1"/>
  <c r="L16" i="1"/>
  <c r="L11" i="1"/>
  <c r="L41" i="1"/>
  <c r="L15" i="1"/>
  <c r="L37" i="1"/>
  <c r="L24" i="1"/>
  <c r="L22" i="1"/>
  <c r="L46" i="1"/>
  <c r="L44" i="1"/>
  <c r="L14" i="1"/>
  <c r="L42" i="1"/>
  <c r="L30" i="1"/>
  <c r="L27" i="1"/>
  <c r="L23" i="1"/>
  <c r="L35" i="1"/>
  <c r="L20" i="1"/>
  <c r="L10" i="1"/>
  <c r="L47" i="1"/>
  <c r="L39" i="1"/>
  <c r="L33" i="1"/>
  <c r="L51" i="1"/>
  <c r="L45" i="1"/>
  <c r="L52" i="1"/>
  <c r="L49" i="1"/>
  <c r="L12" i="1"/>
  <c r="L13" i="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<sst xmlns="http://schemas.openxmlformats.org/spreadsheetml/2006/main" count="84" uniqueCount="84">
  <si>
    <t>ETF Ticker</t>
  </si>
  <si>
    <t>Name</t>
  </si>
  <si>
    <t>Asset Class</t>
  </si>
  <si>
    <t>Aum</t>
  </si>
  <si>
    <t>Avg Volume</t>
  </si>
  <si>
    <t>Cusip</t>
  </si>
  <si>
    <t>Description</t>
  </si>
  <si>
    <t>Domicile</t>
  </si>
  <si>
    <t>Expense Ratio</t>
  </si>
  <si>
    <t>Inception Date</t>
  </si>
  <si>
    <t>Isin</t>
  </si>
  <si>
    <t>Nav</t>
  </si>
  <si>
    <t>Nav Currency</t>
  </si>
  <si>
    <t>Dividend YTD</t>
  </si>
  <si>
    <t>Dividend 1y</t>
  </si>
  <si>
    <t>Dividend 3y</t>
  </si>
  <si>
    <t>Dividend 5y</t>
  </si>
  <si>
    <t>Price YTD</t>
  </si>
  <si>
    <t>Price 1y</t>
  </si>
  <si>
    <t>Price 3y</t>
  </si>
  <si>
    <t>Price 5y</t>
  </si>
  <si>
    <t>Date</t>
  </si>
  <si>
    <t>Price</t>
  </si>
  <si>
    <t>Changes Percentage</t>
  </si>
  <si>
    <t>Year High</t>
  </si>
  <si>
    <t>Year Low</t>
  </si>
  <si>
    <t>CAGR YTD</t>
  </si>
  <si>
    <t>CAGR 1Y</t>
  </si>
  <si>
    <t>CAGR 3Y</t>
  </si>
  <si>
    <t>CAGR 5Y</t>
  </si>
  <si>
    <t>VOO</t>
  </si>
  <si>
    <t>CAGR VS index YTD</t>
  </si>
  <si>
    <t>CAGR VS index 1Y</t>
  </si>
  <si>
    <t>CAGR VS index 3Y</t>
  </si>
  <si>
    <t>CAGR VS index 5Y</t>
  </si>
  <si>
    <t>Index to compare</t>
  </si>
  <si>
    <t>Index name</t>
  </si>
  <si>
    <t>SPY</t>
  </si>
  <si>
    <t>IVV</t>
  </si>
  <si>
    <t>VTI</t>
  </si>
  <si>
    <t>QQQ</t>
  </si>
  <si>
    <t>VEA</t>
  </si>
  <si>
    <t>VUG</t>
  </si>
  <si>
    <t>VTV</t>
  </si>
  <si>
    <t>IEFA</t>
  </si>
  <si>
    <t>BND</t>
  </si>
  <si>
    <t>AGG</t>
  </si>
  <si>
    <t>IWF</t>
  </si>
  <si>
    <t>IJH</t>
  </si>
  <si>
    <t>IJR</t>
  </si>
  <si>
    <t>VIG</t>
  </si>
  <si>
    <t>IEMG</t>
  </si>
  <si>
    <t>VWO</t>
  </si>
  <si>
    <t>VGT</t>
  </si>
  <si>
    <t>VXUS</t>
  </si>
  <si>
    <t>XLK</t>
  </si>
  <si>
    <t>VO</t>
  </si>
  <si>
    <t>IWM</t>
  </si>
  <si>
    <t>BNDX</t>
  </si>
  <si>
    <t>GLD</t>
  </si>
  <si>
    <t>IWD</t>
  </si>
  <si>
    <t>SCHD</t>
  </si>
  <si>
    <t>VB</t>
  </si>
  <si>
    <t>ITOT</t>
  </si>
  <si>
    <t>VYM</t>
  </si>
  <si>
    <t>EFA</t>
  </si>
  <si>
    <t>TLT</t>
  </si>
  <si>
    <t>RSP</t>
  </si>
  <si>
    <t>VCIT</t>
  </si>
  <si>
    <t>XLV</t>
  </si>
  <si>
    <t>SCHX</t>
  </si>
  <si>
    <t>IVW</t>
  </si>
  <si>
    <t>QUAL</t>
  </si>
  <si>
    <t>VEU</t>
  </si>
  <si>
    <t>MUB</t>
  </si>
  <si>
    <t>VCSH</t>
  </si>
  <si>
    <t>XLF</t>
  </si>
  <si>
    <t>XLE</t>
  </si>
  <si>
    <t>SCHF</t>
  </si>
  <si>
    <t>IWB</t>
  </si>
  <si>
    <t>VT</t>
  </si>
  <si>
    <t>IXUS</t>
  </si>
  <si>
    <t>Change Daily</t>
  </si>
  <si>
    <t>Change to desired comparison ETF or Index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</si>
</sst>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43" formatCode="_(* #,##0.00_);_(* \(#,##0.00\);_(* &quot;-&quot;??_);_(@_)"/>
  </numFmts>
  <fonts count="4" x14ac:knownFonts="1">
    <font>
      <sz val="12"/>
      <color theme="1"/>
      <name val="Calibri"/>
      <family val="2"/>
      <scheme val="minor"/>
    </font>
    <font>
      <sz val="12"/>
      <color theme="1"/>
      <name val="Calibri"/>
      <family val="2"/>
      <scheme val="minor"/>
    </font>
    <font>
      <sz val="12"/>
      <color theme="0"/>
      <name val="Calibri"/>
      <family val="2"/>
      <scheme val="minor"/>
    </font>
    <font>
      <b/>
      <sz val="12"/>
      <color theme="1"/>
      <name val="Calibri"/>
      <family val="2"/>
      <scheme val="minor"/>
    </font>
  </fonts>
  <fills count="4">
    <fill>
      <patternFill patternType="none"/>
    </fill>
    <fill>
      <patternFill patternType="gray125"/>
    </fill>
    <fill>
      <patternFill patternType="solid">
        <fgColor rgb="FF364165"/>
        <bgColor indexed="64"/>
      </patternFill>
    </fill>
    <fill>
      <patternFill patternType="solid">
        <fgColor rgb="FF1EB722"/>
        <bgColor indexed="64"/>
      </patternFill>
    </fill>
  </fills>
  <borders count="1">
    <border>
      <left/>
      <right/>
      <top/>
      <bottom/>
      <diagonal/>
    </border>
  </borders>
  <cellStyleXfs count="4">
    <xf numFmtId="0" fontId="0" fillId="0" borderId="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cellStyleXfs>
  <cellXfs count="11">
    <xf numFmtId="0" fontId="0" fillId="0" borderId="0" xfId="0"/>
    <xf numFmtId="0" fontId="2" fillId="2" borderId="0" xfId="0" applyFont="1" applyFill="1"/>
    <xf numFmtId="10" fontId="0" fillId="0" borderId="0" xfId="2" applyNumberFormat="1" applyFont="1"/>
    <xf numFmtId="15" fontId="0" fillId="0" borderId="0" xfId="0" applyNumberFormat="1"/>
    <xf numFmtId="0" fontId="2" fillId="0" borderId="0" xfId="0" applyFont="1"/>
    <xf numFmtId="10" fontId="0" fillId="0" borderId="0" xfId="1" applyNumberFormat="1" applyFont="1"/>
    <xf numFmtId="44" fontId="0" fillId="0" borderId="0" xfId="1" applyFont="1"/>
    <xf numFmtId="0" fontId="0" fillId="0" borderId="0" xfId="2" applyNumberFormat="1" applyFont="1"/>
    <xf numFmtId="43" fontId="0" fillId="0" borderId="0" xfId="3" applyFont="1"/>
    <xf numFmtId="0" fontId="2" fillId="3" borderId="0" xfId="0" applyFont="1" applyFill="1"/>
    <xf numFmtId="0" fontId="3" fillId="0" borderId="0" xfId="0" applyFont="1"/>
  </cellXfs>
  <cellStyles count="4">
    <cellStyle name="Comma" xfId="3" builtinId="3"/>
    <cellStyle name="Currency" xfId="1" builtinId="4"/>
    <cellStyle name="Normal" xfId="0" builtinId="0"/>
    <cellStyle name="Percent" xfId="2" builtinId="5"/>
  </cellStyles>
  <dxfs count="2">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1EB722"/>
      <color rgb="FF36416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Applications/Microsoft%20Excel.app/Contents/Frameworks/ATP.framework/Resources/en.lproj/FUNCRES.XLAM" TargetMode="External"/><Relationship Id="rId1" Type="http://schemas.openxmlformats.org/officeDocument/2006/relationships/externalLinkPath" Target="/Applications/Microsoft%20Excel.app/Contents/Frameworks/ATP.framework/Resources/en.lproj/FUNCRES.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RES"/>
    </sheetNames>
    <definedNames>
      <definedName name="_xldudf_WISEPRICE"/>
    </defined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0">
    <wetp:webextensionref xmlns:r="http://schemas.openxmlformats.org/officeDocument/2006/relationships" r:id="rId1"/>
  </wetp:taskpane>
</wetp:taskpanes>
</file>

<file path=xl/webextensions/webextension1.xml><?xml version="1.0" encoding="utf-8"?>
<we:webextension xmlns:we="http://schemas.microsoft.com/office/webextensions/webextension/2010/11" id="{F181C7E7-C2D2-C749-9B1F-F0634396FCEC}">
  <we:reference id="wa200002252" version="1.0.0.3" store="en-US" storeType="OMEX"/>
  <we:alternateReferences>
    <we:reference id="wa200002252" version="1.0.0.3" store="en-US" storeType="OMEX"/>
  </we:alternateReferences>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_xldudf_WISE</we:customFunctionIds>
        <we:customFunctionIds>_xldudf_WISEPRICE</we:customFunctionIds>
        <we:customFunctionIds>_xldudf_WISEFUNDS</we:customFunctionIds>
      </we:customFunctionIdList>
    </a:ext>
  </we:extLst>
</we:webextension>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20B744-E5CA-6D43-B065-1EC9FA39E68D}">
  <dimension ref="A1:AK52"/>
  <sheetViews>
    <sheetView tabSelected="1" zoomScale="67" workbookViewId="0">
      <selection activeCell="D55" sqref="D55"/>
    </sheetView>
  </sheetViews>
  <sheetFormatPr baseColWidth="10" defaultRowHeight="16" x14ac:dyDescent="0.2"/>
  <cols>
    <col min="1" max="1" width="16.1640625" bestFit="1" customWidth="1"/>
    <col min="2" max="2" width="28.1640625" customWidth="1"/>
    <col min="3" max="3" width="11.83203125" bestFit="1" customWidth="1"/>
    <col min="4" max="4" width="17.83203125" bestFit="1" customWidth="1"/>
    <col min="5" max="5" width="9" bestFit="1" customWidth="1"/>
    <col min="6" max="6" width="8.6640625" bestFit="1" customWidth="1"/>
    <col min="7" max="7" width="15.1640625" bestFit="1" customWidth="1"/>
    <col min="8" max="8" width="10.33203125" bestFit="1" customWidth="1"/>
    <col min="9" max="9" width="20.33203125" bestFit="1" customWidth="1"/>
    <col min="10" max="10" width="8.83203125" bestFit="1" customWidth="1"/>
    <col min="11" max="11" width="8.33203125" bestFit="1" customWidth="1"/>
    <col min="12" max="12" width="17.1640625" bestFit="1" customWidth="1"/>
    <col min="13" max="15" width="15.83203125" bestFit="1" customWidth="1"/>
    <col min="16" max="16" width="20.1640625" customWidth="1"/>
    <col min="17" max="17" width="20.33203125" bestFit="1" customWidth="1"/>
    <col min="18" max="18" width="11.5" bestFit="1" customWidth="1"/>
    <col min="19" max="19" width="25" customWidth="1"/>
    <col min="20" max="20" width="8.83203125" bestFit="1" customWidth="1"/>
    <col min="21" max="21" width="12.83203125" bestFit="1" customWidth="1"/>
    <col min="22" max="22" width="13.6640625" bestFit="1" customWidth="1"/>
    <col min="23" max="23" width="14.83203125" bestFit="1" customWidth="1"/>
    <col min="24" max="24" width="8.5" bestFit="1" customWidth="1"/>
    <col min="25" max="25" width="12.33203125" bestFit="1" customWidth="1"/>
    <col min="26" max="26" width="16.33203125" bestFit="1" customWidth="1"/>
  </cols>
  <sheetData>
    <row r="1" spans="1:37" x14ac:dyDescent="0.2">
      <c r="A1" s="9" t="s">
        <v>21</v>
      </c>
      <c r="B1" s="3">
        <v>45335</v>
      </c>
      <c r="C1" s="10" t="s">
        <v>82</v>
      </c>
    </row>
    <row r="3" spans="1:37" x14ac:dyDescent="0.2">
      <c r="A3" s="9" t="s">
        <v>35</v>
      </c>
      <c r="B3" t="s">
        <v>30</v>
      </c>
      <c r="C3" s="10" t="s">
        <v>83</v>
      </c>
    </row>
    <row r="4" spans="1:37" x14ac:dyDescent="0.2">
      <c r="A4" s="1" t="s">
        <v>36</v>
      </c>
      <c r="B4" t="str">
        <f>B7</f>
        <v>Vanguard 500 Index Fund</v>
      </c>
    </row>
    <row r="6" spans="1:37" x14ac:dyDescent="0.2">
      <c r="A6" s="1" t="s">
        <v>0</v>
      </c>
      <c r="B6" s="1" t="s">
        <v>1</v>
      </c>
      <c r="C6" s="1" t="s">
        <v>22</v>
      </c>
      <c r="D6" s="1" t="s">
        <v>23</v>
      </c>
      <c r="E6" s="1" t="s">
        <v>24</v>
      </c>
      <c r="F6" s="1" t="s">
        <v>25</v>
      </c>
      <c r="G6" s="1" t="s">
        <v>4</v>
      </c>
      <c r="H6" s="1" t="s">
        <v>26</v>
      </c>
      <c r="I6" s="1" t="s">
        <v>27</v>
      </c>
      <c r="J6" s="1" t="s">
        <v>28</v>
      </c>
      <c r="K6" s="1" t="s">
        <v>29</v>
      </c>
      <c r="L6" s="1" t="s">
        <v>31</v>
      </c>
      <c r="M6" s="1" t="s">
        <v>32</v>
      </c>
      <c r="N6" s="1" t="s">
        <v>33</v>
      </c>
      <c r="O6" s="1" t="s">
        <v>34</v>
      </c>
      <c r="P6" s="1" t="s">
        <v>2</v>
      </c>
      <c r="Q6" s="1" t="s">
        <v>3</v>
      </c>
      <c r="R6" s="1" t="s">
        <v>5</v>
      </c>
      <c r="S6" s="1" t="s">
        <v>6</v>
      </c>
      <c r="T6" s="1" t="s">
        <v>7</v>
      </c>
      <c r="U6" s="1" t="s">
        <v>8</v>
      </c>
      <c r="V6" s="1" t="s">
        <v>9</v>
      </c>
      <c r="W6" s="1" t="s">
        <v>10</v>
      </c>
      <c r="X6" s="1" t="s">
        <v>11</v>
      </c>
      <c r="Y6" s="1" t="s">
        <v>12</v>
      </c>
      <c r="Z6" s="4"/>
      <c r="AD6" s="1" t="s">
        <v>13</v>
      </c>
      <c r="AE6" s="1" t="s">
        <v>14</v>
      </c>
      <c r="AF6" s="1" t="s">
        <v>15</v>
      </c>
      <c r="AG6" s="1" t="s">
        <v>16</v>
      </c>
      <c r="AH6" s="1" t="s">
        <v>17</v>
      </c>
      <c r="AI6" s="1" t="s">
        <v>18</v>
      </c>
      <c r="AJ6" s="1" t="s">
        <v>19</v>
      </c>
      <c r="AK6" s="1" t="s">
        <v>20</v>
      </c>
    </row>
    <row r="7" spans="1:37" x14ac:dyDescent="0.2">
      <c r="A7" t="str">
        <f>B3</f>
        <v>VOO</v>
      </c>
      <c r="B7" t="str" cm="1">
        <f t="array" ref="B7:G52">[1]!_xldudf_WISEPRICE(A7:A52,B6:G6)</f>
        <v>Vanguard 500 Index Fund</v>
      </c>
      <c r="C7" s="6">
        <v>456.81</v>
      </c>
      <c r="D7" s="7">
        <v>-0.48359999999999997</v>
      </c>
      <c r="E7">
        <v>462.74</v>
      </c>
      <c r="F7">
        <v>349.76</v>
      </c>
      <c r="G7" s="8">
        <v>5127986</v>
      </c>
      <c r="H7" s="2">
        <f>(($C$7+AD7)-AH7)/AH7</f>
        <v>5.2533351766088365E-2</v>
      </c>
      <c r="I7" s="2">
        <f>(($C$7+AE7)/AI7)^(1/1)-1</f>
        <v>5.2533351766088421E-2</v>
      </c>
      <c r="J7" s="2">
        <f>(($C$7+AF7)/AJ7)^(1/3)-1</f>
        <v>1.721312552951404E-2</v>
      </c>
      <c r="K7" s="2">
        <f>(($C$7+AG7)/AK7)^(1/5)-1</f>
        <v>1.0292603005181977E-2</v>
      </c>
      <c r="L7" s="5">
        <f>H7-H7</f>
        <v>0</v>
      </c>
      <c r="M7" s="5">
        <f t="shared" ref="M7:O7" si="0">I7-I7</f>
        <v>0</v>
      </c>
      <c r="N7" s="5">
        <f t="shared" si="0"/>
        <v>0</v>
      </c>
      <c r="O7" s="5">
        <f t="shared" si="0"/>
        <v>0</v>
      </c>
      <c r="P7" t="str" cm="1">
        <f t="array" ref="P7:Y52">_xldudf_WISEFUNDS(A7:A52,$P$6:$Y$6)</f>
        <v>Domestic Stock - General</v>
      </c>
      <c r="Q7" s="8">
        <v>406186299623.67499</v>
      </c>
      <c r="R7" t="str">
        <v>922908363</v>
      </c>
      <c r="S7" t="str">
        <v>The fund employs an indexing investment approach designed to track the performance of the Standard &amp; Poor's 500 Index, a widely recognized benchmark of U.S. stock market performance that is dominated by the stocks of large U.S. companies. The advisor attempts to replicate the target index by investing all, or substantially all, of its assets in the stocks that make up the index, holding each stock in approximately the same proportion as its weighting in the index.</v>
      </c>
      <c r="T7" t="str">
        <v>US</v>
      </c>
      <c r="U7" s="2">
        <v>2.9999999999999997E-4</v>
      </c>
      <c r="V7" t="str">
        <v>2010-09-07</v>
      </c>
      <c r="W7" t="str">
        <v>US9229083632</v>
      </c>
      <c r="X7" s="8">
        <v>460.26</v>
      </c>
      <c r="Y7" t="str">
        <v>USD</v>
      </c>
      <c r="AD7" s="8">
        <f>SUM(INDEX([1]!_xldudf_WISEPRICE($A7, "dividend",,DATE(YEAR($B$1),1,2),$B$1),,2))</f>
        <v>0</v>
      </c>
      <c r="AE7" s="8">
        <f>SUM(INDEX([1]!_xldudf_WISEPRICE($A7, "dividend",,DATE(YEAR($B$1),1,2),$B$1),,2))</f>
        <v>0</v>
      </c>
      <c r="AF7" s="8">
        <f>SUM(INDEX([1]!_xldudf_WISEPRICE($A7, "dividend",,DATE(YEAR($B$1),1,2),$B$1),,2))</f>
        <v>0</v>
      </c>
      <c r="AG7" s="8">
        <f>SUM(INDEX([1]!_xldudf_WISEPRICE($A7, "dividend",,DATE(YEAR($B$1),1,2),$B$1),,2))</f>
        <v>0</v>
      </c>
      <c r="AH7" s="8">
        <f>SUM([1]!_xldudf_WISEPRICE($A7,"close",,DATE(YEAR($B$1),1,2)))</f>
        <v>434.01</v>
      </c>
      <c r="AI7" s="8">
        <f>SUM([1]!_xldudf_WISEPRICE($A7,"close",,DATE(YEAR($B$1),1,2)))</f>
        <v>434.01</v>
      </c>
      <c r="AJ7" s="8">
        <f>SUM([1]!_xldudf_WISEPRICE($A7,"close",,DATE(YEAR($B$1),1,2)))</f>
        <v>434.01</v>
      </c>
      <c r="AK7" s="8">
        <f>SUM([1]!_xldudf_WISEPRICE($A7,"close",,DATE(YEAR($B$1),1,2)))</f>
        <v>434.01</v>
      </c>
    </row>
    <row r="8" spans="1:37" x14ac:dyDescent="0.2">
      <c r="A8" t="s">
        <v>37</v>
      </c>
      <c r="B8" t="str">
        <v>SPDR S&amp;P 500 ETF Trust</v>
      </c>
      <c r="C8" s="6">
        <v>497.08</v>
      </c>
      <c r="D8" s="7">
        <v>-0.48649999999999999</v>
      </c>
      <c r="E8">
        <v>503.5</v>
      </c>
      <c r="F8">
        <v>380.65</v>
      </c>
      <c r="G8" s="8">
        <v>77039391</v>
      </c>
      <c r="H8" s="2">
        <f>(($C$8+AD8)-AH8)/AH8</f>
        <v>5.1687295038612101E-2</v>
      </c>
      <c r="I8" s="2">
        <f>(($C$8+AE8)/AI8)^(1/1)-1</f>
        <v>5.1687295038612024E-2</v>
      </c>
      <c r="J8" s="2">
        <f>(($C$8+AF8)/AJ8)^(1/3)-1</f>
        <v>1.694049736471559E-2</v>
      </c>
      <c r="K8" s="2">
        <f>(($C$8+AG8)/AK8)^(1/5)-1</f>
        <v>1.0130130278106719E-2</v>
      </c>
      <c r="L8" s="5">
        <f>H8-$H$7</f>
        <v>-8.4605672747626454E-4</v>
      </c>
      <c r="M8" s="5">
        <f>I8-$I$7</f>
        <v>-8.4605672747639638E-4</v>
      </c>
      <c r="N8" s="5">
        <f>J8-$J$7</f>
        <v>-2.7262816479844965E-4</v>
      </c>
      <c r="O8" s="5">
        <f>K8-$K$7</f>
        <v>-1.6247272707525795E-4</v>
      </c>
      <c r="P8" t="str">
        <v>Equity</v>
      </c>
      <c r="Q8" s="8">
        <v>487673387385.61298</v>
      </c>
      <c r="R8" t="str">
        <v>78462F103</v>
      </c>
      <c r="S8" t="str">
        <v>The Trust seeks to achieve its investment objective by holding a portfolio of the common stocks that are included in the index (the “Portfolio”), with the weight of each stock in the Portfolio substantially corresponding to the weight of such stock in the index.</v>
      </c>
      <c r="T8" t="str">
        <v>US</v>
      </c>
      <c r="U8" s="2">
        <v>9.4499999999999998E-4</v>
      </c>
      <c r="V8" t="str">
        <v>1993-01-22</v>
      </c>
      <c r="W8" t="str">
        <v>US78462F1030</v>
      </c>
      <c r="X8" s="8">
        <v>501.27506099999999</v>
      </c>
      <c r="Y8" t="str">
        <v>USD</v>
      </c>
      <c r="AD8" s="8">
        <f>SUM(INDEX([1]!_xldudf_WISEPRICE($A8, "dividend",,DATE(YEAR($B$1),1,2),$B$1),,2))</f>
        <v>0</v>
      </c>
      <c r="AE8" s="8">
        <f>SUM(INDEX([1]!_xldudf_WISEPRICE($A8, "dividend",,DATE(YEAR($B$1),1,2),$B$1),,2))</f>
        <v>0</v>
      </c>
      <c r="AF8" s="8">
        <f>SUM(INDEX([1]!_xldudf_WISEPRICE($A8, "dividend",,DATE(YEAR($B$1),1,2),$B$1),,2))</f>
        <v>0</v>
      </c>
      <c r="AG8" s="8">
        <f>SUM(INDEX([1]!_xldudf_WISEPRICE($A8, "dividend",,DATE(YEAR($B$1),1,2),$B$1),,2))</f>
        <v>0</v>
      </c>
      <c r="AH8" s="8">
        <f>SUM([1]!_xldudf_WISEPRICE($A8,"close",,DATE(YEAR($B$1),1,2)))</f>
        <v>472.65</v>
      </c>
      <c r="AI8" s="8">
        <f>SUM([1]!_xldudf_WISEPRICE($A8,"close",,DATE(YEAR($B$1),1,2)))</f>
        <v>472.65</v>
      </c>
      <c r="AJ8" s="8">
        <f>SUM([1]!_xldudf_WISEPRICE($A8,"close",,DATE(YEAR($B$1),1,2)))</f>
        <v>472.65</v>
      </c>
      <c r="AK8" s="8">
        <f>SUM([1]!_xldudf_WISEPRICE($A8,"close",,DATE(YEAR($B$1),1,2)))</f>
        <v>472.65</v>
      </c>
    </row>
    <row r="9" spans="1:37" x14ac:dyDescent="0.2">
      <c r="A9" t="s">
        <v>38</v>
      </c>
      <c r="B9" t="str">
        <v>iShares Core S&amp;P 500 ETF</v>
      </c>
      <c r="C9" s="6">
        <v>499.47</v>
      </c>
      <c r="D9" s="7">
        <v>-0.49409999999999998</v>
      </c>
      <c r="E9">
        <v>505.92</v>
      </c>
      <c r="F9">
        <v>382.37</v>
      </c>
      <c r="G9" s="8">
        <v>5355933</v>
      </c>
      <c r="H9" s="2">
        <f>((C9+AD9)-AH9)/AH9</f>
        <v>5.1759354797953301E-2</v>
      </c>
      <c r="I9" s="2">
        <f>((C9+AE9)/AI9)^(1/1)-1</f>
        <v>5.175935479795335E-2</v>
      </c>
      <c r="J9" s="2">
        <f>((C9+AF9)/AJ9)^(1/3)-1</f>
        <v>1.6963723157601196E-2</v>
      </c>
      <c r="K9" s="2">
        <f>((C9+AG9)/AK9)^(1/5)-1</f>
        <v>1.0143972365872944E-2</v>
      </c>
      <c r="L9" s="5">
        <f>H9-$H$7</f>
        <v>-7.7399696813506419E-4</v>
      </c>
      <c r="M9" s="5">
        <f t="shared" ref="M9:M52" si="1">I9-$I$7</f>
        <v>-7.7399696813507113E-4</v>
      </c>
      <c r="N9" s="5">
        <f t="shared" ref="N9:N52" si="2">J9-$J$7</f>
        <v>-2.4940237191284353E-4</v>
      </c>
      <c r="O9" s="5">
        <f t="shared" ref="O9:O52" si="3">K9-$K$7</f>
        <v>-1.4863063930903309E-4</v>
      </c>
      <c r="P9" t="str">
        <v>Equity</v>
      </c>
      <c r="Q9" s="8">
        <v>433065547485.59998</v>
      </c>
      <c r="R9" t="str">
        <v>464287200</v>
      </c>
      <c r="S9" t="str">
        <v>The index measures the performance of the large-capitalization sector of the U.S. equity market, as determined by SPDJI. The fund generally will invest at least 80% of its assets in the component securities of its index and in investments that have economic characteristics that are substantially identical to the component securities of its index and may invest up to 20% of its assets in certain futures, options and swap contracts, cash and cash equivalents.</v>
      </c>
      <c r="T9" t="str">
        <v>US</v>
      </c>
      <c r="U9" s="2">
        <v>2.9999999999999997E-4</v>
      </c>
      <c r="V9" t="str">
        <v>2000-05-15</v>
      </c>
      <c r="W9" t="str">
        <v>US4642872000</v>
      </c>
      <c r="X9" s="8">
        <v>503.69201099999998</v>
      </c>
      <c r="Y9" t="str">
        <v>USD</v>
      </c>
      <c r="AD9" s="8">
        <f>SUM(INDEX(_xldudf_WISEPRICE($A9, "dividend",,DATE(YEAR($B$1),1,2),$B$1),,2))</f>
        <v>0</v>
      </c>
      <c r="AE9" s="8">
        <f>SUM(INDEX([1]!_xldudf_WISEPRICE($A9, "dividend",,DATE(YEAR($B$1),1,2),$B$1),,2))</f>
        <v>0</v>
      </c>
      <c r="AF9" s="8">
        <f>SUM(INDEX([1]!_xldudf_WISEPRICE($A9, "dividend",,DATE(YEAR($B$1),1,2),$B$1),,2))</f>
        <v>0</v>
      </c>
      <c r="AG9" s="8">
        <f>SUM(INDEX([1]!_xldudf_WISEPRICE($A9, "dividend",,DATE(YEAR($B$1),1,2),$B$1),,2))</f>
        <v>0</v>
      </c>
      <c r="AH9" s="8">
        <f>SUM([1]!_xldudf_WISEPRICE($A9,"close",,DATE(YEAR($B$1),1,2)))</f>
        <v>474.89</v>
      </c>
      <c r="AI9" s="8">
        <f>SUM([1]!_xldudf_WISEPRICE($A9,"close",,DATE(YEAR($B$1),1,2)))</f>
        <v>474.89</v>
      </c>
      <c r="AJ9" s="8">
        <f>SUM([1]!_xldudf_WISEPRICE($A9,"close",,DATE(YEAR($B$1),1,2)))</f>
        <v>474.89</v>
      </c>
      <c r="AK9" s="8">
        <f>SUM([1]!_xldudf_WISEPRICE($A9,"close",,DATE(YEAR($B$1),1,2)))</f>
        <v>474.89</v>
      </c>
    </row>
    <row r="10" spans="1:37" x14ac:dyDescent="0.2">
      <c r="A10" t="s">
        <v>81</v>
      </c>
      <c r="B10" t="str">
        <v>iShares Core MSCI Total International Stock ETF</v>
      </c>
      <c r="C10" s="6">
        <v>65.373099999999994</v>
      </c>
      <c r="D10" s="7">
        <v>0.37330000000000002</v>
      </c>
      <c r="E10">
        <v>65.5</v>
      </c>
      <c r="F10">
        <v>57.04</v>
      </c>
      <c r="G10" s="8">
        <v>1761395</v>
      </c>
      <c r="H10" s="2">
        <f t="shared" ref="H10:H52" si="4">((C10+AD10)-AH10)/AH10</f>
        <v>1.9066250974278845E-2</v>
      </c>
      <c r="I10" s="2">
        <f t="shared" ref="I10:I52" si="5">((C10+AE10)/AI10)^(1/1)-1</f>
        <v>1.9066250974278942E-2</v>
      </c>
      <c r="J10" s="2">
        <f t="shared" ref="J10:J52" si="6">((C10+AF10)/AJ10)^(1/3)-1</f>
        <v>6.3154481425435893E-3</v>
      </c>
      <c r="K10" s="2">
        <f t="shared" ref="K10:K52" si="7">((C10+AG10)/AK10)^(1/5)-1</f>
        <v>3.7844967519664596E-3</v>
      </c>
      <c r="L10" s="5">
        <f t="shared" ref="L9:L52" si="8">H10-$H$7</f>
        <v>-3.346710079180952E-2</v>
      </c>
      <c r="M10" s="5">
        <f t="shared" si="1"/>
        <v>-3.3467100791809479E-2</v>
      </c>
      <c r="N10" s="5">
        <f t="shared" si="2"/>
        <v>-1.089767738697045E-2</v>
      </c>
      <c r="O10" s="5">
        <f t="shared" si="3"/>
        <v>-6.5081062532155176E-3</v>
      </c>
      <c r="P10" t="str">
        <v>Equity</v>
      </c>
      <c r="Q10" s="8">
        <v>33706434560</v>
      </c>
      <c r="R10" t="str">
        <v>46432F834</v>
      </c>
      <c r="S10" t="str">
        <v>The fund generally will invest at least 80% of its assets in the component securities of its underlying index and in investments that have economic characteristics that are substantially identical to the component securities of its underlying index. The index is a free float-adjusted market capitalization index designed to measure the combined equity market performance of developed and emerging markets countries, excluding the United States.</v>
      </c>
      <c r="T10" t="str">
        <v>US</v>
      </c>
      <c r="U10" s="2">
        <v>7.000000000000001E-4</v>
      </c>
      <c r="V10" t="str">
        <v>2012-10-18</v>
      </c>
      <c r="W10" t="str">
        <v>US46432F8344</v>
      </c>
      <c r="X10" s="8">
        <v>64.330100000000002</v>
      </c>
      <c r="Y10" t="str">
        <v>USD</v>
      </c>
      <c r="AD10" s="8">
        <f>SUM(INDEX([1]!_xldudf_WISEPRICE($A10, "dividend",,DATE(YEAR($B$1),1,2),$B$1),,2))</f>
        <v>0</v>
      </c>
      <c r="AE10" s="8">
        <f>SUM(INDEX([1]!_xldudf_WISEPRICE($A10, "dividend",,DATE(YEAR($B$1),1,2),$B$1),,2))</f>
        <v>0</v>
      </c>
      <c r="AF10" s="8">
        <f>SUM(INDEX([1]!_xldudf_WISEPRICE($A10, "dividend",,DATE(YEAR($B$1),1,2),$B$1),,2))</f>
        <v>0</v>
      </c>
      <c r="AG10" s="8">
        <f>SUM(INDEX([1]!_xldudf_WISEPRICE($A10, "dividend",,DATE(YEAR($B$1),1,2),$B$1),,2))</f>
        <v>0</v>
      </c>
      <c r="AH10" s="8">
        <f>SUM([1]!_xldudf_WISEPRICE($A10,"close",,DATE(YEAR($B$1),1,2)))</f>
        <v>64.150000000000006</v>
      </c>
      <c r="AI10" s="8">
        <f>SUM([1]!_xldudf_WISEPRICE($A10,"close",,DATE(YEAR($B$1),1,2)))</f>
        <v>64.150000000000006</v>
      </c>
      <c r="AJ10" s="8">
        <f>SUM([1]!_xldudf_WISEPRICE($A10,"close",,DATE(YEAR($B$1),1,2)))</f>
        <v>64.150000000000006</v>
      </c>
      <c r="AK10" s="8">
        <f>SUM([1]!_xldudf_WISEPRICE($A10,"close",,DATE(YEAR($B$1),1,2)))</f>
        <v>64.150000000000006</v>
      </c>
    </row>
    <row r="11" spans="1:37" x14ac:dyDescent="0.2">
      <c r="A11" t="s">
        <v>39</v>
      </c>
      <c r="B11" t="str">
        <v>Vanguard Total Stock Market Index Fund</v>
      </c>
      <c r="C11" s="6">
        <v>247.065</v>
      </c>
      <c r="D11" s="7">
        <v>-0.5615</v>
      </c>
      <c r="E11">
        <v>250.34</v>
      </c>
      <c r="F11">
        <v>190.18</v>
      </c>
      <c r="G11" s="8">
        <v>3470951</v>
      </c>
      <c r="H11" s="2">
        <f t="shared" si="4"/>
        <v>4.8529474175614318E-2</v>
      </c>
      <c r="I11" s="2">
        <f t="shared" si="5"/>
        <v>4.8529474175614373E-2</v>
      </c>
      <c r="J11" s="2">
        <f t="shared" si="6"/>
        <v>1.5921647170184405E-2</v>
      </c>
      <c r="K11" s="2">
        <f t="shared" si="7"/>
        <v>9.522792326869256E-3</v>
      </c>
      <c r="L11" s="5">
        <f t="shared" si="8"/>
        <v>-4.0038775904740476E-3</v>
      </c>
      <c r="M11" s="5">
        <f t="shared" si="1"/>
        <v>-4.0038775904740476E-3</v>
      </c>
      <c r="N11" s="5">
        <f t="shared" si="2"/>
        <v>-1.2914783593296342E-3</v>
      </c>
      <c r="O11" s="5">
        <f t="shared" si="3"/>
        <v>-7.6981067831272121E-4</v>
      </c>
      <c r="P11" t="str">
        <v>Domestic Stock - General</v>
      </c>
      <c r="Q11" s="8">
        <v>368729901446.28003</v>
      </c>
      <c r="R11" t="str">
        <v>922908769</v>
      </c>
      <c r="S11" t="str">
        <v>The fund employs an indexing investment approach designed to track the performance of the index, which represents approximately 100% of the investable U.S. stock market and includes large-, mid-, small-, and micro-cap stocks. It invests by sampling the index, meaning that it holds a broadly diversified collection of securities that, in the aggregate, approximates the full index in terms of key characteristics.</v>
      </c>
      <c r="T11" t="str">
        <v>US</v>
      </c>
      <c r="U11" s="2">
        <v>2.9999999999999997E-4</v>
      </c>
      <c r="V11" t="str">
        <v>2001-05-24</v>
      </c>
      <c r="W11" t="str">
        <v>US9229087690</v>
      </c>
      <c r="X11" s="8">
        <v>249.03</v>
      </c>
      <c r="Y11" t="str">
        <v>USD</v>
      </c>
      <c r="AD11" s="8">
        <f>SUM(INDEX([1]!_xldudf_WISEPRICE($A11, "dividend",,DATE(YEAR($B$1),1,2),$B$1),,2))</f>
        <v>0</v>
      </c>
      <c r="AE11" s="8">
        <f>SUM(INDEX([1]!_xldudf_WISEPRICE($A11, "dividend",,DATE(YEAR($B$1),1,2),$B$1),,2))</f>
        <v>0</v>
      </c>
      <c r="AF11" s="8">
        <f>SUM(INDEX([1]!_xldudf_WISEPRICE($A11, "dividend",,DATE(YEAR($B$1),1,2),$B$1),,2))</f>
        <v>0</v>
      </c>
      <c r="AG11" s="8">
        <f>SUM(INDEX([1]!_xldudf_WISEPRICE($A11, "dividend",,DATE(YEAR($B$1),1,2),$B$1),,2))</f>
        <v>0</v>
      </c>
      <c r="AH11" s="8">
        <f>SUM([1]!_xldudf_WISEPRICE($A11,"close",,DATE(YEAR($B$1),1,2)))</f>
        <v>235.63</v>
      </c>
      <c r="AI11" s="8">
        <f>SUM([1]!_xldudf_WISEPRICE($A11,"close",,DATE(YEAR($B$1),1,2)))</f>
        <v>235.63</v>
      </c>
      <c r="AJ11" s="8">
        <f>SUM([1]!_xldudf_WISEPRICE($A11,"close",,DATE(YEAR($B$1),1,2)))</f>
        <v>235.63</v>
      </c>
      <c r="AK11" s="8">
        <f>SUM([1]!_xldudf_WISEPRICE($A11,"close",,DATE(YEAR($B$1),1,2)))</f>
        <v>235.63</v>
      </c>
    </row>
    <row r="12" spans="1:37" x14ac:dyDescent="0.2">
      <c r="A12" t="s">
        <v>40</v>
      </c>
      <c r="B12" t="str">
        <v>Invesco QQQ Trust</v>
      </c>
      <c r="C12" s="6">
        <v>426.52</v>
      </c>
      <c r="D12" s="7">
        <v>-0.94059999999999999</v>
      </c>
      <c r="E12">
        <v>439.14</v>
      </c>
      <c r="F12">
        <v>285.19</v>
      </c>
      <c r="G12" s="8">
        <v>43845433</v>
      </c>
      <c r="H12" s="2">
        <f t="shared" si="4"/>
        <v>5.9440125189398667E-2</v>
      </c>
      <c r="I12" s="2">
        <f t="shared" si="5"/>
        <v>5.9440125189398563E-2</v>
      </c>
      <c r="J12" s="2">
        <f t="shared" si="6"/>
        <v>1.9433276487974771E-2</v>
      </c>
      <c r="K12" s="2">
        <f t="shared" si="7"/>
        <v>1.161505388007833E-2</v>
      </c>
      <c r="L12" s="5">
        <f t="shared" si="8"/>
        <v>6.9067734233103015E-3</v>
      </c>
      <c r="M12" s="5">
        <f t="shared" si="1"/>
        <v>6.9067734233101419E-3</v>
      </c>
      <c r="N12" s="5">
        <f t="shared" si="2"/>
        <v>2.2201509584607315E-3</v>
      </c>
      <c r="O12" s="5">
        <f t="shared" si="3"/>
        <v>1.3224508748963526E-3</v>
      </c>
      <c r="P12" t="str">
        <v>Equity</v>
      </c>
      <c r="Q12" s="8">
        <v>250159230200</v>
      </c>
      <c r="R12" t="str">
        <v>46090E103</v>
      </c>
      <c r="S12" t="str">
        <v>To maintain the correspondence between the composition and weights of the securities in the trust (the "securities") and the stocks in the NASDAQ-100 Index®, the adviser adjusts the securities from time to time to conform to periodic changes in the identity and/or relative weights of index securities. The composition and weighting of the securities portion of a portfolio deposit are also adjusted to conform to changes in the index.</v>
      </c>
      <c r="T12" t="str">
        <v>US</v>
      </c>
      <c r="U12" s="2">
        <v>2E-3</v>
      </c>
      <c r="V12" t="str">
        <v>1999-03-10</v>
      </c>
      <c r="W12" t="str">
        <v>US46090E1038</v>
      </c>
      <c r="X12" s="8">
        <v>437.16899999999998</v>
      </c>
      <c r="Y12" t="str">
        <v>USD</v>
      </c>
      <c r="AD12" s="8">
        <f>SUM(INDEX([1]!_xldudf_WISEPRICE($A12, "dividend",,DATE(YEAR($B$1),1,2),$B$1),,2))</f>
        <v>0</v>
      </c>
      <c r="AE12" s="8">
        <f>SUM(INDEX([1]!_xldudf_WISEPRICE($A12, "dividend",,DATE(YEAR($B$1),1,2),$B$1),,2))</f>
        <v>0</v>
      </c>
      <c r="AF12" s="8">
        <f>SUM(INDEX([1]!_xldudf_WISEPRICE($A12, "dividend",,DATE(YEAR($B$1),1,2),$B$1),,2))</f>
        <v>0</v>
      </c>
      <c r="AG12" s="8">
        <f>SUM(INDEX([1]!_xldudf_WISEPRICE($A12, "dividend",,DATE(YEAR($B$1),1,2),$B$1),,2))</f>
        <v>0</v>
      </c>
      <c r="AH12" s="8">
        <f>SUM([1]!_xldudf_WISEPRICE($A12,"close",,DATE(YEAR($B$1),1,2)))</f>
        <v>402.59</v>
      </c>
      <c r="AI12" s="8">
        <f>SUM([1]!_xldudf_WISEPRICE($A12,"close",,DATE(YEAR($B$1),1,2)))</f>
        <v>402.59</v>
      </c>
      <c r="AJ12" s="8">
        <f>SUM([1]!_xldudf_WISEPRICE($A12,"close",,DATE(YEAR($B$1),1,2)))</f>
        <v>402.59</v>
      </c>
      <c r="AK12" s="8">
        <f>SUM([1]!_xldudf_WISEPRICE($A12,"close",,DATE(YEAR($B$1),1,2)))</f>
        <v>402.59</v>
      </c>
    </row>
    <row r="13" spans="1:37" x14ac:dyDescent="0.2">
      <c r="A13" t="s">
        <v>41</v>
      </c>
      <c r="B13" t="str">
        <v>Vanguard Developed Markets Index Fund</v>
      </c>
      <c r="C13" s="6">
        <v>48.307299999999998</v>
      </c>
      <c r="D13" s="7">
        <v>0.51459999999999995</v>
      </c>
      <c r="E13">
        <v>48.38</v>
      </c>
      <c r="F13">
        <v>41.48</v>
      </c>
      <c r="G13" s="8">
        <v>11303356</v>
      </c>
      <c r="H13" s="2">
        <f t="shared" si="4"/>
        <v>1.978678488494829E-2</v>
      </c>
      <c r="I13" s="2">
        <f t="shared" si="5"/>
        <v>1.9786784884948228E-2</v>
      </c>
      <c r="J13" s="2">
        <f t="shared" si="6"/>
        <v>6.552565072076133E-3</v>
      </c>
      <c r="K13" s="2">
        <f t="shared" si="7"/>
        <v>3.9264024036278489E-3</v>
      </c>
      <c r="L13" s="5">
        <f t="shared" si="8"/>
        <v>-3.2746566881140075E-2</v>
      </c>
      <c r="M13" s="5">
        <f t="shared" si="1"/>
        <v>-3.2746566881140193E-2</v>
      </c>
      <c r="N13" s="5">
        <f t="shared" si="2"/>
        <v>-1.0660560457437906E-2</v>
      </c>
      <c r="O13" s="5">
        <f t="shared" si="3"/>
        <v>-6.3662006015541284E-3</v>
      </c>
      <c r="P13" t="str">
        <v>International/Global Stock</v>
      </c>
      <c r="Q13" s="8">
        <v>123522647246.617</v>
      </c>
      <c r="R13" t="str">
        <v>921943858</v>
      </c>
      <c r="S13" t="str">
        <v>The fund employs an indexing investment approach designed to track the performance of the FTSE Developed All Cap ex US Index, a market-capitalization-weighted index that is made up of approximately 4022 common stocks of large-, mid-, and small-cap companies located in Canada and the major markets of Europe and the Pacific region. The adviser attempts to replicate the target index by investing all, or substantially all, of its assets in the stocks that make up the index, holding each stock in approximately the same proportion as its weighting in the index.</v>
      </c>
      <c r="T13" t="str">
        <v>US</v>
      </c>
      <c r="U13" s="2">
        <v>5.0000000000000001E-4</v>
      </c>
      <c r="V13" t="str">
        <v>2007-07-20</v>
      </c>
      <c r="W13" t="str">
        <v>US9219438580</v>
      </c>
      <c r="X13" s="8">
        <v>46.95</v>
      </c>
      <c r="Y13" t="str">
        <v>USD</v>
      </c>
      <c r="AD13" s="8">
        <f>SUM(INDEX([1]!_xldudf_WISEPRICE($A13, "dividend",,DATE(YEAR($B$1),1,2),$B$1),,2))</f>
        <v>0</v>
      </c>
      <c r="AE13" s="8">
        <f>SUM(INDEX([1]!_xldudf_WISEPRICE($A13, "dividend",,DATE(YEAR($B$1),1,2),$B$1),,2))</f>
        <v>0</v>
      </c>
      <c r="AF13" s="8">
        <f>SUM(INDEX([1]!_xldudf_WISEPRICE($A13, "dividend",,DATE(YEAR($B$1),1,2),$B$1),,2))</f>
        <v>0</v>
      </c>
      <c r="AG13" s="8">
        <f>SUM(INDEX([1]!_xldudf_WISEPRICE($A13, "dividend",,DATE(YEAR($B$1),1,2),$B$1),,2))</f>
        <v>0</v>
      </c>
      <c r="AH13" s="8">
        <f>SUM([1]!_xldudf_WISEPRICE($A13,"close",,DATE(YEAR($B$1),1,2)))</f>
        <v>47.37</v>
      </c>
      <c r="AI13" s="8">
        <f>SUM([1]!_xldudf_WISEPRICE($A13,"close",,DATE(YEAR($B$1),1,2)))</f>
        <v>47.37</v>
      </c>
      <c r="AJ13" s="8">
        <f>SUM([1]!_xldudf_WISEPRICE($A13,"close",,DATE(YEAR($B$1),1,2)))</f>
        <v>47.37</v>
      </c>
      <c r="AK13" s="8">
        <f>SUM([1]!_xldudf_WISEPRICE($A13,"close",,DATE(YEAR($B$1),1,2)))</f>
        <v>47.37</v>
      </c>
    </row>
    <row r="14" spans="1:37" x14ac:dyDescent="0.2">
      <c r="A14" t="s">
        <v>42</v>
      </c>
      <c r="B14" t="str">
        <v>Vanguard Growth Index Fund</v>
      </c>
      <c r="C14" s="6">
        <v>329.53399999999999</v>
      </c>
      <c r="D14" s="7">
        <v>-1.1121000000000001</v>
      </c>
      <c r="E14">
        <v>338.68</v>
      </c>
      <c r="F14">
        <v>224</v>
      </c>
      <c r="G14" s="8">
        <v>997303</v>
      </c>
      <c r="H14" s="2">
        <f t="shared" si="4"/>
        <v>7.8388637999869129E-2</v>
      </c>
      <c r="I14" s="2">
        <f t="shared" si="5"/>
        <v>7.838863799986906E-2</v>
      </c>
      <c r="J14" s="2">
        <f t="shared" si="6"/>
        <v>2.5475056571252042E-2</v>
      </c>
      <c r="K14" s="2">
        <f t="shared" si="7"/>
        <v>1.5208068445906386E-2</v>
      </c>
      <c r="L14" s="5">
        <f t="shared" si="8"/>
        <v>2.5855286233780764E-2</v>
      </c>
      <c r="M14" s="5">
        <f t="shared" si="1"/>
        <v>2.5855286233780639E-2</v>
      </c>
      <c r="N14" s="5">
        <f t="shared" si="2"/>
        <v>8.2619310417380021E-3</v>
      </c>
      <c r="O14" s="5">
        <f t="shared" si="3"/>
        <v>4.9154654407244092E-3</v>
      </c>
      <c r="P14" t="str">
        <v>Domestic Stock - General</v>
      </c>
      <c r="Q14" s="8">
        <v>114513205736.297</v>
      </c>
      <c r="R14" t="str">
        <v>922908736</v>
      </c>
      <c r="S14" t="str">
        <v>The fund employs an indexing investment approach designed to track the performance of the index, a broadly diversified index predominantly made up of growth stocks of large U.S. companies. The advisor attempts to replicate the target index by investing all, or substantially all, of its assets in the stocks that make up the index, holding each stock in approximately the same proportion as its weighting in the index.</v>
      </c>
      <c r="T14" t="str">
        <v>US</v>
      </c>
      <c r="U14" s="2">
        <v>4.0000000000000002E-4</v>
      </c>
      <c r="V14" t="str">
        <v>2004-01-26</v>
      </c>
      <c r="W14" t="str">
        <v>US9229087369</v>
      </c>
      <c r="X14" s="8">
        <v>335.5</v>
      </c>
      <c r="Y14" t="str">
        <v>USD</v>
      </c>
      <c r="AD14" s="8">
        <f>SUM(INDEX([1]!_xldudf_WISEPRICE($A14, "dividend",,DATE(YEAR($B$1),1,2),$B$1),,2))</f>
        <v>0</v>
      </c>
      <c r="AE14" s="8">
        <f>SUM(INDEX([1]!_xldudf_WISEPRICE($A14, "dividend",,DATE(YEAR($B$1),1,2),$B$1),,2))</f>
        <v>0</v>
      </c>
      <c r="AF14" s="8">
        <f>SUM(INDEX([1]!_xldudf_WISEPRICE($A14, "dividend",,DATE(YEAR($B$1),1,2),$B$1),,2))</f>
        <v>0</v>
      </c>
      <c r="AG14" s="8">
        <f>SUM(INDEX([1]!_xldudf_WISEPRICE($A14, "dividend",,DATE(YEAR($B$1),1,2),$B$1),,2))</f>
        <v>0</v>
      </c>
      <c r="AH14" s="8">
        <f>SUM([1]!_xldudf_WISEPRICE($A14,"close",,DATE(YEAR($B$1),1,2)))</f>
        <v>305.58</v>
      </c>
      <c r="AI14" s="8">
        <f>SUM([1]!_xldudf_WISEPRICE($A14,"close",,DATE(YEAR($B$1),1,2)))</f>
        <v>305.58</v>
      </c>
      <c r="AJ14" s="8">
        <f>SUM([1]!_xldudf_WISEPRICE($A14,"close",,DATE(YEAR($B$1),1,2)))</f>
        <v>305.58</v>
      </c>
      <c r="AK14" s="8">
        <f>SUM([1]!_xldudf_WISEPRICE($A14,"close",,DATE(YEAR($B$1),1,2)))</f>
        <v>305.58</v>
      </c>
    </row>
    <row r="15" spans="1:37" x14ac:dyDescent="0.2">
      <c r="A15" t="s">
        <v>43</v>
      </c>
      <c r="B15" t="str">
        <v>Vanguard Value Index Fund</v>
      </c>
      <c r="C15" s="6">
        <v>153.90209999999999</v>
      </c>
      <c r="D15" s="7">
        <v>0.18360000000000001</v>
      </c>
      <c r="E15">
        <v>154.4</v>
      </c>
      <c r="F15">
        <v>130.88999999999999</v>
      </c>
      <c r="G15" s="8">
        <v>2616853</v>
      </c>
      <c r="H15" s="2">
        <f t="shared" si="4"/>
        <v>2.3149182289589169E-2</v>
      </c>
      <c r="I15" s="2">
        <f t="shared" si="5"/>
        <v>2.3149182289589065E-2</v>
      </c>
      <c r="J15" s="2">
        <f t="shared" si="6"/>
        <v>7.6576054966766005E-3</v>
      </c>
      <c r="K15" s="2">
        <f t="shared" si="7"/>
        <v>4.5875516583255838E-3</v>
      </c>
      <c r="L15" s="5">
        <f t="shared" si="8"/>
        <v>-2.9384169476499196E-2</v>
      </c>
      <c r="M15" s="5">
        <f t="shared" si="1"/>
        <v>-2.9384169476499356E-2</v>
      </c>
      <c r="N15" s="5">
        <f t="shared" si="2"/>
        <v>-9.555520032837439E-3</v>
      </c>
      <c r="O15" s="5">
        <f t="shared" si="3"/>
        <v>-5.7050513468563935E-3</v>
      </c>
      <c r="P15" t="str">
        <v>Domestic Stock - General</v>
      </c>
      <c r="Q15" s="8">
        <v>108108217550.084</v>
      </c>
      <c r="R15" t="str">
        <v>922908744</v>
      </c>
      <c r="S15" t="str">
        <v>The fund employs an indexing investment approach designed to track the performance of the CRSP US Large Cap Value Index, a broadly diversified index predominantly made up of value stocks of large U.S. companies. The advisor attempts to replicate the target index by investing all, or substantially all, of its assets in the stocks that make up the index, holding each stock in approximately the same proportion as its weighting in the index.</v>
      </c>
      <c r="T15" t="str">
        <v>US</v>
      </c>
      <c r="U15" s="2">
        <v>4.0000000000000002E-4</v>
      </c>
      <c r="V15" t="str">
        <v>2004-01-26</v>
      </c>
      <c r="W15" t="str">
        <v>US9229087443</v>
      </c>
      <c r="X15" s="8">
        <v>153.22999999999999</v>
      </c>
      <c r="Y15" t="str">
        <v>USD</v>
      </c>
      <c r="AD15" s="8">
        <f>SUM(INDEX([1]!_xldudf_WISEPRICE($A15, "dividend",,DATE(YEAR($B$1),1,2),$B$1),,2))</f>
        <v>0</v>
      </c>
      <c r="AE15" s="8">
        <f>SUM(INDEX([1]!_xldudf_WISEPRICE($A15, "dividend",,DATE(YEAR($B$1),1,2),$B$1),,2))</f>
        <v>0</v>
      </c>
      <c r="AF15" s="8">
        <f>SUM(INDEX([1]!_xldudf_WISEPRICE($A15, "dividend",,DATE(YEAR($B$1),1,2),$B$1),,2))</f>
        <v>0</v>
      </c>
      <c r="AG15" s="8">
        <f>SUM(INDEX([1]!_xldudf_WISEPRICE($A15, "dividend",,DATE(YEAR($B$1),1,2),$B$1),,2))</f>
        <v>0</v>
      </c>
      <c r="AH15" s="8">
        <f>SUM([1]!_xldudf_WISEPRICE($A15,"close",,DATE(YEAR($B$1),1,2)))</f>
        <v>150.41999999999999</v>
      </c>
      <c r="AI15" s="8">
        <f>SUM([1]!_xldudf_WISEPRICE($A15,"close",,DATE(YEAR($B$1),1,2)))</f>
        <v>150.41999999999999</v>
      </c>
      <c r="AJ15" s="8">
        <f>SUM([1]!_xldudf_WISEPRICE($A15,"close",,DATE(YEAR($B$1),1,2)))</f>
        <v>150.41999999999999</v>
      </c>
      <c r="AK15" s="8">
        <f>SUM([1]!_xldudf_WISEPRICE($A15,"close",,DATE(YEAR($B$1),1,2)))</f>
        <v>150.41999999999999</v>
      </c>
    </row>
    <row r="16" spans="1:37" x14ac:dyDescent="0.2">
      <c r="A16" t="s">
        <v>44</v>
      </c>
      <c r="B16" t="str">
        <v>iShares Core MSCI EAFE ETF</v>
      </c>
      <c r="C16" s="6">
        <v>71.150000000000006</v>
      </c>
      <c r="D16" s="7">
        <v>0.53700000000000003</v>
      </c>
      <c r="E16">
        <v>71.260000000000005</v>
      </c>
      <c r="F16">
        <v>61.15</v>
      </c>
      <c r="G16" s="8">
        <v>8213435</v>
      </c>
      <c r="H16" s="2">
        <f t="shared" si="4"/>
        <v>2.2563955159528706E-2</v>
      </c>
      <c r="I16" s="2">
        <f t="shared" si="5"/>
        <v>2.2563955159528692E-2</v>
      </c>
      <c r="J16" s="2">
        <f t="shared" si="6"/>
        <v>7.4654468002588459E-3</v>
      </c>
      <c r="K16" s="2">
        <f t="shared" si="7"/>
        <v>4.4726033287785238E-3</v>
      </c>
      <c r="L16" s="5">
        <f t="shared" si="8"/>
        <v>-2.9969396606559659E-2</v>
      </c>
      <c r="M16" s="5">
        <f t="shared" si="1"/>
        <v>-2.9969396606559728E-2</v>
      </c>
      <c r="N16" s="5">
        <f t="shared" si="2"/>
        <v>-9.7476787292551936E-3</v>
      </c>
      <c r="O16" s="5">
        <f t="shared" si="3"/>
        <v>-5.8199996764034534E-3</v>
      </c>
      <c r="P16" t="str">
        <v>Equity</v>
      </c>
      <c r="Q16" s="8">
        <v>106677562500</v>
      </c>
      <c r="R16" t="str">
        <v>46432F842</v>
      </c>
      <c r="S16" t="str">
        <v>The fund generally will invest at least 80% of its assets in the component securities of its underlying index and in investments that have economic characteristics that are substantially identical to the component securities of its underlying index. The index is designed to measure large-, mid- and small-capitalization equity market performance and includes stocks from Europe, Australasia and the Far East.</v>
      </c>
      <c r="T16" t="str">
        <v>US</v>
      </c>
      <c r="U16" s="2">
        <v>7.000000000000001E-4</v>
      </c>
      <c r="V16" t="str">
        <v>2012-10-18</v>
      </c>
      <c r="W16" t="str">
        <v>US46432F8427</v>
      </c>
      <c r="X16" s="8">
        <v>70.166899999999998</v>
      </c>
      <c r="Y16" t="str">
        <v>USD</v>
      </c>
      <c r="AD16" s="8">
        <f>SUM(INDEX([1]!_xldudf_WISEPRICE($A16, "dividend",,DATE(YEAR($B$1),1,2),$B$1),,2))</f>
        <v>0</v>
      </c>
      <c r="AE16" s="8">
        <f>SUM(INDEX([1]!_xldudf_WISEPRICE($A16, "dividend",,DATE(YEAR($B$1),1,2),$B$1),,2))</f>
        <v>0</v>
      </c>
      <c r="AF16" s="8">
        <f>SUM(INDEX([1]!_xldudf_WISEPRICE($A16, "dividend",,DATE(YEAR($B$1),1,2),$B$1),,2))</f>
        <v>0</v>
      </c>
      <c r="AG16" s="8">
        <f>SUM(INDEX([1]!_xldudf_WISEPRICE($A16, "dividend",,DATE(YEAR($B$1),1,2),$B$1),,2))</f>
        <v>0</v>
      </c>
      <c r="AH16" s="8">
        <f>SUM([1]!_xldudf_WISEPRICE($A16,"close",,DATE(YEAR($B$1),1,2)))</f>
        <v>69.58</v>
      </c>
      <c r="AI16" s="8">
        <f>SUM([1]!_xldudf_WISEPRICE($A16,"close",,DATE(YEAR($B$1),1,2)))</f>
        <v>69.58</v>
      </c>
      <c r="AJ16" s="8">
        <f>SUM([1]!_xldudf_WISEPRICE($A16,"close",,DATE(YEAR($B$1),1,2)))</f>
        <v>69.58</v>
      </c>
      <c r="AK16" s="8">
        <f>SUM([1]!_xldudf_WISEPRICE($A16,"close",,DATE(YEAR($B$1),1,2)))</f>
        <v>69.58</v>
      </c>
    </row>
    <row r="17" spans="1:37" x14ac:dyDescent="0.2">
      <c r="A17" t="s">
        <v>45</v>
      </c>
      <c r="B17" t="str">
        <v>Vanguard Total Bond Market Index Fund</v>
      </c>
      <c r="C17" s="6">
        <v>72.19</v>
      </c>
      <c r="D17" s="7">
        <v>0.26390000000000002</v>
      </c>
      <c r="E17">
        <v>74.900000000000006</v>
      </c>
      <c r="F17">
        <v>67.989999999999995</v>
      </c>
      <c r="G17" s="8">
        <v>7645641</v>
      </c>
      <c r="H17" s="2">
        <f t="shared" si="4"/>
        <v>-1.1443473511742266E-2</v>
      </c>
      <c r="I17" s="2">
        <f t="shared" si="5"/>
        <v>-1.1443473511742241E-2</v>
      </c>
      <c r="J17" s="2">
        <f t="shared" si="6"/>
        <v>-3.8291347287456867E-3</v>
      </c>
      <c r="K17" s="2">
        <f t="shared" si="7"/>
        <v>-2.2992434612759682E-3</v>
      </c>
      <c r="L17" s="5">
        <f t="shared" si="8"/>
        <v>-6.3976825277830635E-2</v>
      </c>
      <c r="M17" s="5">
        <f t="shared" si="1"/>
        <v>-6.3976825277830662E-2</v>
      </c>
      <c r="N17" s="5">
        <f t="shared" si="2"/>
        <v>-2.1042260258259726E-2</v>
      </c>
      <c r="O17" s="5">
        <f t="shared" si="3"/>
        <v>-1.2591846466457945E-2</v>
      </c>
      <c r="P17" t="str">
        <v>Intermediate-Term Bond</v>
      </c>
      <c r="Q17" s="8">
        <v>104124919081.14</v>
      </c>
      <c r="R17" t="str">
        <v>921937835</v>
      </c>
      <c r="S17" t="str">
        <v>This index measures the performance of a wide spectrum of public, investment-grade, taxable, fixed income securities in the United States-including government, corporate, and international dollar-denominated bonds, as well as mortgage-backed and asset-backed securities-all with maturities of more than 1 year. All of the fund's investments will be selected through the sampling process, and at least 80% of its assets will be invested in bonds held in the index.</v>
      </c>
      <c r="T17" t="str">
        <v>US</v>
      </c>
      <c r="U17" s="2">
        <v>2.9999999999999997E-4</v>
      </c>
      <c r="V17" t="str">
        <v>2007-04-03</v>
      </c>
      <c r="W17" t="str">
        <v>US9219378356</v>
      </c>
      <c r="X17" s="8">
        <v>71.989999999999995</v>
      </c>
      <c r="Y17" t="str">
        <v>USD</v>
      </c>
      <c r="AD17" s="8">
        <f>SUM(INDEX([1]!_xldudf_WISEPRICE($A17, "dividend",,DATE(YEAR($B$1),1,2),$B$1),,2))</f>
        <v>0.21188000000000001</v>
      </c>
      <c r="AE17" s="8">
        <f>SUM(INDEX([1]!_xldudf_WISEPRICE($A17, "dividend",,DATE(YEAR($B$1),1,2),$B$1),,2))</f>
        <v>0.21188000000000001</v>
      </c>
      <c r="AF17" s="8">
        <f>SUM(INDEX([1]!_xldudf_WISEPRICE($A17, "dividend",,DATE(YEAR($B$1),1,2),$B$1),,2))</f>
        <v>0.21188000000000001</v>
      </c>
      <c r="AG17" s="8">
        <f>SUM(INDEX([1]!_xldudf_WISEPRICE($A17, "dividend",,DATE(YEAR($B$1),1,2),$B$1),,2))</f>
        <v>0.21188000000000001</v>
      </c>
      <c r="AH17" s="8">
        <f>SUM([1]!_xldudf_WISEPRICE($A17,"close",,DATE(YEAR($B$1),1,2)))</f>
        <v>73.239999999999995</v>
      </c>
      <c r="AI17" s="8">
        <f>SUM([1]!_xldudf_WISEPRICE($A17,"close",,DATE(YEAR($B$1),1,2)))</f>
        <v>73.239999999999995</v>
      </c>
      <c r="AJ17" s="8">
        <f>SUM([1]!_xldudf_WISEPRICE($A17,"close",,DATE(YEAR($B$1),1,2)))</f>
        <v>73.239999999999995</v>
      </c>
      <c r="AK17" s="8">
        <f>SUM([1]!_xldudf_WISEPRICE($A17,"close",,DATE(YEAR($B$1),1,2)))</f>
        <v>73.239999999999995</v>
      </c>
    </row>
    <row r="18" spans="1:37" x14ac:dyDescent="0.2">
      <c r="A18" t="s">
        <v>46</v>
      </c>
      <c r="B18" t="str">
        <v>iShares Core U.S. Aggregate Bond ETF</v>
      </c>
      <c r="C18" s="6">
        <v>97.319299999999998</v>
      </c>
      <c r="D18" s="7">
        <v>0.2258</v>
      </c>
      <c r="E18">
        <v>100.98</v>
      </c>
      <c r="F18">
        <v>91.58</v>
      </c>
      <c r="G18" s="8">
        <v>9166816</v>
      </c>
      <c r="H18" s="2">
        <f t="shared" si="4"/>
        <v>-1.1818283053249685E-2</v>
      </c>
      <c r="I18" s="2">
        <f t="shared" si="5"/>
        <v>-1.1818283053249723E-2</v>
      </c>
      <c r="J18" s="2">
        <f t="shared" si="6"/>
        <v>-3.9550494786180224E-3</v>
      </c>
      <c r="K18" s="2">
        <f t="shared" si="7"/>
        <v>-2.3749102499055486E-3</v>
      </c>
      <c r="L18" s="5">
        <f t="shared" si="8"/>
        <v>-6.4351634819338047E-2</v>
      </c>
      <c r="M18" s="5">
        <f t="shared" si="1"/>
        <v>-6.4351634819338144E-2</v>
      </c>
      <c r="N18" s="5">
        <f t="shared" si="2"/>
        <v>-2.1168175008132062E-2</v>
      </c>
      <c r="O18" s="5">
        <f t="shared" si="3"/>
        <v>-1.2667513255087526E-2</v>
      </c>
      <c r="P18" t="str">
        <v>Fixed Income</v>
      </c>
      <c r="Q18" s="8">
        <v>100926854500</v>
      </c>
      <c r="R18" t="str">
        <v>464287226</v>
      </c>
      <c r="S18" t="str">
        <v>The index measures the performance of the total U.S. investment-grade bond market. The fund will invest at least 80% of its assets in the component securities of the underlying index and TBAs that have economic characteristics that are substantially identical to the economic characteristics of the component securities of the underlying index, and the fund will invest at least 90% of its assets in fixed income securities of the types included in the underlying index that the advisor believes will help the fund track the underlying index.</v>
      </c>
      <c r="T18" t="str">
        <v>US</v>
      </c>
      <c r="U18" s="2">
        <v>2.9999999999999997E-4</v>
      </c>
      <c r="V18" t="str">
        <v>2003-09-22</v>
      </c>
      <c r="W18" t="str">
        <v>US4642872265</v>
      </c>
      <c r="X18" s="8">
        <v>97.618799999999993</v>
      </c>
      <c r="Y18" t="str">
        <v>USD</v>
      </c>
      <c r="AD18" s="8">
        <f>SUM(INDEX([1]!_xldudf_WISEPRICE($A18, "dividend",,DATE(YEAR($B$1),1,2),$B$1),,2))</f>
        <v>0.29329</v>
      </c>
      <c r="AE18" s="8">
        <f>SUM(INDEX([1]!_xldudf_WISEPRICE($A18, "dividend",,DATE(YEAR($B$1),1,2),$B$1),,2))</f>
        <v>0.29329</v>
      </c>
      <c r="AF18" s="8">
        <f>SUM(INDEX([1]!_xldudf_WISEPRICE($A18, "dividend",,DATE(YEAR($B$1),1,2),$B$1),,2))</f>
        <v>0.29329</v>
      </c>
      <c r="AG18" s="8">
        <f>SUM(INDEX([1]!_xldudf_WISEPRICE($A18, "dividend",,DATE(YEAR($B$1),1,2),$B$1),,2))</f>
        <v>0.29329</v>
      </c>
      <c r="AH18" s="8">
        <f>SUM([1]!_xldudf_WISEPRICE($A18,"close",,DATE(YEAR($B$1),1,2)))</f>
        <v>98.78</v>
      </c>
      <c r="AI18" s="8">
        <f>SUM([1]!_xldudf_WISEPRICE($A18,"close",,DATE(YEAR($B$1),1,2)))</f>
        <v>98.78</v>
      </c>
      <c r="AJ18" s="8">
        <f>SUM([1]!_xldudf_WISEPRICE($A18,"close",,DATE(YEAR($B$1),1,2)))</f>
        <v>98.78</v>
      </c>
      <c r="AK18" s="8">
        <f>SUM([1]!_xldudf_WISEPRICE($A18,"close",,DATE(YEAR($B$1),1,2)))</f>
        <v>98.78</v>
      </c>
    </row>
    <row r="19" spans="1:37" x14ac:dyDescent="0.2">
      <c r="A19" t="s">
        <v>47</v>
      </c>
      <c r="B19" t="str">
        <v>iShares Russell 1000 Growth ETF</v>
      </c>
      <c r="C19" s="6">
        <v>322.19</v>
      </c>
      <c r="D19" s="7">
        <v>-1.0527</v>
      </c>
      <c r="E19">
        <v>330.56</v>
      </c>
      <c r="F19">
        <v>221.56</v>
      </c>
      <c r="G19" s="8">
        <v>1532985</v>
      </c>
      <c r="H19" s="2">
        <f t="shared" si="4"/>
        <v>7.8749121103559042E-2</v>
      </c>
      <c r="I19" s="2">
        <f>((C19+AE19)/AI19)^(1/1)-1</f>
        <v>7.8749121103559139E-2</v>
      </c>
      <c r="J19" s="2">
        <f t="shared" si="6"/>
        <v>2.5589308902662422E-2</v>
      </c>
      <c r="K19" s="2">
        <f t="shared" si="7"/>
        <v>1.5275932000556658E-2</v>
      </c>
      <c r="L19" s="5">
        <f t="shared" si="8"/>
        <v>2.6215769337470676E-2</v>
      </c>
      <c r="M19" s="5">
        <f t="shared" si="1"/>
        <v>2.6215769337470718E-2</v>
      </c>
      <c r="N19" s="5">
        <f t="shared" si="2"/>
        <v>8.3761833731483826E-3</v>
      </c>
      <c r="O19" s="5">
        <f t="shared" si="3"/>
        <v>4.9833289953746807E-3</v>
      </c>
      <c r="P19" t="str">
        <v>Equity</v>
      </c>
      <c r="Q19" s="8">
        <v>86608230280.600006</v>
      </c>
      <c r="R19" t="str">
        <v>464287614</v>
      </c>
      <c r="S19" t="str">
        <v>The fund generally invests at least 80% of its assets in the component securities of its underlying index and in investments that have economic characteristics that are substantially identical to the component securities of its underlying index and may invest up to 20% of its assets in certain futures, options and swap contracts, cash and cash equivalents.</v>
      </c>
      <c r="T19" t="str">
        <v>US</v>
      </c>
      <c r="U19" s="2">
        <v>1.9E-3</v>
      </c>
      <c r="V19" t="str">
        <v>2000-05-22</v>
      </c>
      <c r="W19" t="str">
        <v>US4642876142</v>
      </c>
      <c r="X19" s="8">
        <v>329.62187</v>
      </c>
      <c r="Y19" t="str">
        <v>USD</v>
      </c>
      <c r="AD19" s="8">
        <f>SUM(INDEX([1]!_xldudf_WISEPRICE($A19, "dividend",,DATE(YEAR($B$1),1,2),$B$1),,2))</f>
        <v>0</v>
      </c>
      <c r="AE19" s="8">
        <f>SUM(INDEX([1]!_xldudf_WISEPRICE($A19, "dividend",,DATE(YEAR($B$1),1,2),$B$1),,2))</f>
        <v>0</v>
      </c>
      <c r="AF19" s="8">
        <f>SUM(INDEX([1]!_xldudf_WISEPRICE($A19, "dividend",,DATE(YEAR($B$1),1,2),$B$1),,2))</f>
        <v>0</v>
      </c>
      <c r="AG19" s="8">
        <f>SUM(INDEX([1]!_xldudf_WISEPRICE($A19, "dividend",,DATE(YEAR($B$1),1,2),$B$1),,2))</f>
        <v>0</v>
      </c>
      <c r="AH19" s="8">
        <f>SUM([1]!_xldudf_WISEPRICE($A19,"close",,DATE(YEAR($B$1),1,2)))</f>
        <v>298.67</v>
      </c>
      <c r="AI19" s="8">
        <f>SUM([1]!_xldudf_WISEPRICE($A19,"close",,DATE(YEAR($B$1),1,2)))</f>
        <v>298.67</v>
      </c>
      <c r="AJ19" s="8">
        <f>SUM([1]!_xldudf_WISEPRICE($A19,"close",,DATE(YEAR($B$1),1,2)))</f>
        <v>298.67</v>
      </c>
      <c r="AK19" s="8">
        <f>SUM([1]!_xldudf_WISEPRICE($A19,"close",,DATE(YEAR($B$1),1,2)))</f>
        <v>298.67</v>
      </c>
    </row>
    <row r="20" spans="1:37" x14ac:dyDescent="0.2">
      <c r="A20" t="s">
        <v>48</v>
      </c>
      <c r="B20" t="str">
        <v>iShares Core S&amp;P Mid-Cap ETF</v>
      </c>
      <c r="C20" s="6">
        <v>280.39499999999998</v>
      </c>
      <c r="D20" s="7">
        <v>-0.68540000000000001</v>
      </c>
      <c r="E20">
        <v>285.25</v>
      </c>
      <c r="F20">
        <v>231.49</v>
      </c>
      <c r="G20" s="8">
        <v>1663666</v>
      </c>
      <c r="H20" s="2">
        <f t="shared" si="4"/>
        <v>1.4967783971620904E-2</v>
      </c>
      <c r="I20" s="2">
        <f t="shared" si="5"/>
        <v>1.4967783971620907E-2</v>
      </c>
      <c r="J20" s="2">
        <f t="shared" si="6"/>
        <v>4.9645735461132379E-3</v>
      </c>
      <c r="K20" s="2">
        <f t="shared" si="7"/>
        <v>2.9757933207266163E-3</v>
      </c>
      <c r="L20" s="5">
        <f t="shared" si="8"/>
        <v>-3.7565567794467458E-2</v>
      </c>
      <c r="M20" s="5">
        <f t="shared" si="1"/>
        <v>-3.7565567794467514E-2</v>
      </c>
      <c r="N20" s="5">
        <f t="shared" si="2"/>
        <v>-1.2248551983400802E-2</v>
      </c>
      <c r="O20" s="5">
        <f t="shared" si="3"/>
        <v>-7.316809684455361E-3</v>
      </c>
      <c r="P20" t="str">
        <v>Equity</v>
      </c>
      <c r="Q20" s="8">
        <v>77617568883</v>
      </c>
      <c r="R20" t="str">
        <v>464287507</v>
      </c>
      <c r="S20" t="str">
        <v>The index measures the performance of the mid-capitalization sector of the U.S. equity market, as determined by SPDJI. The fund generally will invest at least 80% of its assets in the component securities of its index and in investments that have economic characteristics that are substantially identical to the component securities of its index and may invest up to 20% of its assets in certain futures, options and swap contracts, cash and cash equivalents.</v>
      </c>
      <c r="T20" t="str">
        <v>US</v>
      </c>
      <c r="U20" s="2">
        <v>5.0000000000000001E-4</v>
      </c>
      <c r="V20" t="str">
        <v>2000-05-22</v>
      </c>
      <c r="W20" t="str">
        <v>US4642875078</v>
      </c>
      <c r="X20" s="8">
        <v>282.75399700000003</v>
      </c>
      <c r="Y20" t="str">
        <v>USD</v>
      </c>
      <c r="AD20" s="8">
        <f>SUM(INDEX([1]!_xldudf_WISEPRICE($A20, "dividend",,DATE(YEAR($B$1),1,2),$B$1),,2))</f>
        <v>0</v>
      </c>
      <c r="AE20" s="8">
        <f>SUM(INDEX([1]!_xldudf_WISEPRICE($A20, "dividend",,DATE(YEAR($B$1),1,2),$B$1),,2))</f>
        <v>0</v>
      </c>
      <c r="AF20" s="8">
        <f>SUM(INDEX([1]!_xldudf_WISEPRICE($A20, "dividend",,DATE(YEAR($B$1),1,2),$B$1),,2))</f>
        <v>0</v>
      </c>
      <c r="AG20" s="8">
        <f>SUM(INDEX([1]!_xldudf_WISEPRICE($A20, "dividend",,DATE(YEAR($B$1),1,2),$B$1),,2))</f>
        <v>0</v>
      </c>
      <c r="AH20" s="8">
        <f>SUM([1]!_xldudf_WISEPRICE($A20,"close",,DATE(YEAR($B$1),1,2)))</f>
        <v>276.26</v>
      </c>
      <c r="AI20" s="8">
        <f>SUM([1]!_xldudf_WISEPRICE($A20,"close",,DATE(YEAR($B$1),1,2)))</f>
        <v>276.26</v>
      </c>
      <c r="AJ20" s="8">
        <f>SUM([1]!_xldudf_WISEPRICE($A20,"close",,DATE(YEAR($B$1),1,2)))</f>
        <v>276.26</v>
      </c>
      <c r="AK20" s="8">
        <f>SUM([1]!_xldudf_WISEPRICE($A20,"close",,DATE(YEAR($B$1),1,2)))</f>
        <v>276.26</v>
      </c>
    </row>
    <row r="21" spans="1:37" x14ac:dyDescent="0.2">
      <c r="A21" t="s">
        <v>49</v>
      </c>
      <c r="B21" t="str">
        <v>iShares Core S&amp;P Small-Cap ETF</v>
      </c>
      <c r="C21" s="6">
        <v>106.76</v>
      </c>
      <c r="D21" s="7">
        <v>-0.57740000000000002</v>
      </c>
      <c r="E21">
        <v>110.55</v>
      </c>
      <c r="F21">
        <v>87.32</v>
      </c>
      <c r="G21" s="8">
        <v>5163008</v>
      </c>
      <c r="H21" s="2">
        <f t="shared" si="4"/>
        <v>-9.0039914601318001E-3</v>
      </c>
      <c r="I21" s="2">
        <f t="shared" si="5"/>
        <v>-9.003991460131755E-3</v>
      </c>
      <c r="J21" s="2">
        <f t="shared" si="6"/>
        <v>-3.0103838035773212E-3</v>
      </c>
      <c r="K21" s="2">
        <f t="shared" si="7"/>
        <v>-1.8073193019436662E-3</v>
      </c>
      <c r="L21" s="5">
        <f t="shared" si="8"/>
        <v>-6.1537343226220162E-2</v>
      </c>
      <c r="M21" s="5">
        <f t="shared" si="1"/>
        <v>-6.1537343226220176E-2</v>
      </c>
      <c r="N21" s="5">
        <f t="shared" si="2"/>
        <v>-2.0223509333091361E-2</v>
      </c>
      <c r="O21" s="5">
        <f t="shared" si="3"/>
        <v>-1.2099922307125643E-2</v>
      </c>
      <c r="P21" t="str">
        <v>Equity</v>
      </c>
      <c r="Q21" s="8">
        <v>76065567596.899994</v>
      </c>
      <c r="R21" t="str">
        <v>464287804</v>
      </c>
      <c r="S21" t="str">
        <v>The index measures the performance of the small-capitalization sector of the U.S. equity market, as determined by SPDJI. The fund generally will invest at least 80% of its assets in the component securities of its index and in investments that have economic characteristics that are substantially identical to the component securities of its index and may invest up to 20% of its assets in certain futures, options and swap contracts, cash and cash equivalents.</v>
      </c>
      <c r="T21" t="str">
        <v>US</v>
      </c>
      <c r="U21" s="2">
        <v>5.9999999999999995E-4</v>
      </c>
      <c r="V21" t="str">
        <v>2000-05-22</v>
      </c>
      <c r="W21" t="str">
        <v>US4642878049</v>
      </c>
      <c r="X21" s="8">
        <v>107.793493</v>
      </c>
      <c r="Y21" t="str">
        <v>USD</v>
      </c>
      <c r="AD21" s="8">
        <f>SUM(INDEX([1]!_xldudf_WISEPRICE($A21, "dividend",,DATE(YEAR($B$1),1,2),$B$1),,2))</f>
        <v>0</v>
      </c>
      <c r="AE21" s="8">
        <f>SUM(INDEX([1]!_xldudf_WISEPRICE($A21, "dividend",,DATE(YEAR($B$1),1,2),$B$1),,2))</f>
        <v>0</v>
      </c>
      <c r="AF21" s="8">
        <f>SUM(INDEX([1]!_xldudf_WISEPRICE($A21, "dividend",,DATE(YEAR($B$1),1,2),$B$1),,2))</f>
        <v>0</v>
      </c>
      <c r="AG21" s="8">
        <f>SUM(INDEX([1]!_xldudf_WISEPRICE($A21, "dividend",,DATE(YEAR($B$1),1,2),$B$1),,2))</f>
        <v>0</v>
      </c>
      <c r="AH21" s="8">
        <f>SUM([1]!_xldudf_WISEPRICE($A21,"close",,DATE(YEAR($B$1),1,2)))</f>
        <v>107.73</v>
      </c>
      <c r="AI21" s="8">
        <f>SUM([1]!_xldudf_WISEPRICE($A21,"close",,DATE(YEAR($B$1),1,2)))</f>
        <v>107.73</v>
      </c>
      <c r="AJ21" s="8">
        <f>SUM([1]!_xldudf_WISEPRICE($A21,"close",,DATE(YEAR($B$1),1,2)))</f>
        <v>107.73</v>
      </c>
      <c r="AK21" s="8">
        <f>SUM([1]!_xldudf_WISEPRICE($A21,"close",,DATE(YEAR($B$1),1,2)))</f>
        <v>107.73</v>
      </c>
    </row>
    <row r="22" spans="1:37" x14ac:dyDescent="0.2">
      <c r="A22" t="s">
        <v>50</v>
      </c>
      <c r="B22" t="str">
        <v>Vanguard Dividend Appreciation Index Fund</v>
      </c>
      <c r="C22" s="6">
        <v>175.57</v>
      </c>
      <c r="D22" s="7">
        <v>5.1299999999999998E-2</v>
      </c>
      <c r="E22">
        <v>176.59</v>
      </c>
      <c r="F22">
        <v>146.16999999999999</v>
      </c>
      <c r="G22" s="8">
        <v>1408815</v>
      </c>
      <c r="H22" s="2">
        <f t="shared" si="4"/>
        <v>3.2339624860351621E-2</v>
      </c>
      <c r="I22" s="2">
        <f t="shared" si="5"/>
        <v>3.2339624860351579E-2</v>
      </c>
      <c r="J22" s="2">
        <f t="shared" si="6"/>
        <v>1.0665713083155337E-2</v>
      </c>
      <c r="K22" s="2">
        <f t="shared" si="7"/>
        <v>6.3858444709776752E-3</v>
      </c>
      <c r="L22" s="5">
        <f t="shared" si="8"/>
        <v>-2.0193726905736745E-2</v>
      </c>
      <c r="M22" s="5">
        <f t="shared" si="1"/>
        <v>-2.0193726905736842E-2</v>
      </c>
      <c r="N22" s="5">
        <f t="shared" si="2"/>
        <v>-6.5474124463587025E-3</v>
      </c>
      <c r="O22" s="5">
        <f t="shared" si="3"/>
        <v>-3.9067585342043021E-3</v>
      </c>
      <c r="P22" t="str">
        <v>Domestic Stock - General</v>
      </c>
      <c r="Q22" s="8">
        <v>75615125931.774796</v>
      </c>
      <c r="R22" t="str">
        <v>921908844</v>
      </c>
      <c r="S22" t="str">
        <v>The adviser employs an indexing investment approach designed to track the performance of the index, which consists of common stocks of companies that have a record of increasing dividends over time. The adviser attempts to replicate the target index by investing all, or substantially all, of its assets in the stocks that make up the index, holding each stock in approximately the same proportion as its weighting in the index.</v>
      </c>
      <c r="T22" t="str">
        <v>US</v>
      </c>
      <c r="U22" s="2">
        <v>5.9999999999999995E-4</v>
      </c>
      <c r="V22" t="str">
        <v>2006-04-21</v>
      </c>
      <c r="W22" t="str">
        <v>US9219088443</v>
      </c>
      <c r="X22" s="8">
        <v>173.59</v>
      </c>
      <c r="Y22" t="str">
        <v>USD</v>
      </c>
      <c r="AD22" s="8">
        <f>SUM(INDEX(_xldudf_WISEPRICE($A22, "dividend",,DATE(YEAR($B$1),1,2),$B$1),,2))</f>
        <v>0</v>
      </c>
      <c r="AE22" s="8">
        <f>SUM(INDEX([1]!_xldudf_WISEPRICE($A22, "dividend",,DATE(YEAR($B$1),1,2),$B$1),,2))</f>
        <v>0</v>
      </c>
      <c r="AF22" s="8">
        <f>SUM(INDEX([1]!_xldudf_WISEPRICE($A22, "dividend",,DATE(YEAR($B$1),1,2),$B$1),,2))</f>
        <v>0</v>
      </c>
      <c r="AG22" s="8">
        <f>SUM(INDEX([1]!_xldudf_WISEPRICE($A22, "dividend",,DATE(YEAR($B$1),1,2),$B$1),,2))</f>
        <v>0</v>
      </c>
      <c r="AH22" s="8">
        <f>SUM([1]!_xldudf_WISEPRICE($A22,"close",,DATE(YEAR($B$1),1,2)))</f>
        <v>170.07</v>
      </c>
      <c r="AI22" s="8">
        <f>SUM([1]!_xldudf_WISEPRICE($A22,"close",,DATE(YEAR($B$1),1,2)))</f>
        <v>170.07</v>
      </c>
      <c r="AJ22" s="8">
        <f>SUM([1]!_xldudf_WISEPRICE($A22,"close",,DATE(YEAR($B$1),1,2)))</f>
        <v>170.07</v>
      </c>
      <c r="AK22" s="8">
        <f>SUM([1]!_xldudf_WISEPRICE($A22,"close",,DATE(YEAR($B$1),1,2)))</f>
        <v>170.07</v>
      </c>
    </row>
    <row r="23" spans="1:37" x14ac:dyDescent="0.2">
      <c r="A23" t="s">
        <v>51</v>
      </c>
      <c r="B23" t="str">
        <v>iShares Core MSCI Emerging Markets ETF</v>
      </c>
      <c r="C23" s="6">
        <v>50.515000000000001</v>
      </c>
      <c r="D23" s="7">
        <v>0.1487</v>
      </c>
      <c r="E23">
        <v>52.3</v>
      </c>
      <c r="F23">
        <v>45.57</v>
      </c>
      <c r="G23" s="8">
        <v>11652401</v>
      </c>
      <c r="H23" s="2">
        <f t="shared" si="4"/>
        <v>1.1311311311311266E-2</v>
      </c>
      <c r="I23" s="2">
        <f t="shared" si="5"/>
        <v>1.1311311311311245E-2</v>
      </c>
      <c r="J23" s="2">
        <f t="shared" si="6"/>
        <v>3.7563095751433906E-3</v>
      </c>
      <c r="K23" s="2">
        <f t="shared" si="7"/>
        <v>2.2520955230751483E-3</v>
      </c>
      <c r="L23" s="5">
        <f t="shared" si="8"/>
        <v>-4.1222040454777099E-2</v>
      </c>
      <c r="M23" s="5">
        <f t="shared" si="1"/>
        <v>-4.1222040454777176E-2</v>
      </c>
      <c r="N23" s="5">
        <f t="shared" si="2"/>
        <v>-1.3456815954370649E-2</v>
      </c>
      <c r="O23" s="5">
        <f t="shared" si="3"/>
        <v>-8.040507482106829E-3</v>
      </c>
      <c r="P23" t="str">
        <v>Equity</v>
      </c>
      <c r="Q23" s="8">
        <v>73563406200</v>
      </c>
      <c r="R23" t="str">
        <v>46434G103</v>
      </c>
      <c r="S23" t="str">
        <v>The fund generally will invest at least 80% of its assets in the component securities of the underlying index and in investments that have economic characteristics that are substantially identical to the component securities of the underlying index. The index is designed to measure large-, mid- and small-cap equity market performance in the global emerging markets.</v>
      </c>
      <c r="T23" t="str">
        <v>US</v>
      </c>
      <c r="U23" s="2">
        <v>8.9999999999999998E-4</v>
      </c>
      <c r="V23" t="str">
        <v>2012-10-18</v>
      </c>
      <c r="W23" t="str">
        <v>US46434G1031</v>
      </c>
      <c r="X23" s="8">
        <v>49.893500000000003</v>
      </c>
      <c r="Y23" t="str">
        <v>USD</v>
      </c>
      <c r="AD23" s="8">
        <f>SUM(INDEX([1]!_xldudf_WISEPRICE($A23, "dividend",,DATE(YEAR($B$1),1,2),$B$1),,2))</f>
        <v>0</v>
      </c>
      <c r="AE23" s="8">
        <f>SUM(INDEX([1]!_xldudf_WISEPRICE($A23, "dividend",,DATE(YEAR($B$1),1,2),$B$1),,2))</f>
        <v>0</v>
      </c>
      <c r="AF23" s="8">
        <f>SUM(INDEX([1]!_xldudf_WISEPRICE($A23, "dividend",,DATE(YEAR($B$1),1,2),$B$1),,2))</f>
        <v>0</v>
      </c>
      <c r="AG23" s="8">
        <f>SUM(INDEX([1]!_xldudf_WISEPRICE($A23, "dividend",,DATE(YEAR($B$1),1,2),$B$1),,2))</f>
        <v>0</v>
      </c>
      <c r="AH23" s="8">
        <f>SUM([1]!_xldudf_WISEPRICE($A23,"close",,DATE(YEAR($B$1),1,2)))</f>
        <v>49.95</v>
      </c>
      <c r="AI23" s="8">
        <f>SUM([1]!_xldudf_WISEPRICE($A23,"close",,DATE(YEAR($B$1),1,2)))</f>
        <v>49.95</v>
      </c>
      <c r="AJ23" s="8">
        <f>SUM([1]!_xldudf_WISEPRICE($A23,"close",,DATE(YEAR($B$1),1,2)))</f>
        <v>49.95</v>
      </c>
      <c r="AK23" s="8">
        <f>SUM([1]!_xldudf_WISEPRICE($A23,"close",,DATE(YEAR($B$1),1,2)))</f>
        <v>49.95</v>
      </c>
    </row>
    <row r="24" spans="1:37" x14ac:dyDescent="0.2">
      <c r="A24" t="s">
        <v>52</v>
      </c>
      <c r="B24" t="str">
        <v>Vanguard Emerging Markets Stock Index Fund</v>
      </c>
      <c r="C24" s="6">
        <v>41.12</v>
      </c>
      <c r="D24" s="7">
        <v>7.2999999999999995E-2</v>
      </c>
      <c r="E24">
        <v>43.1</v>
      </c>
      <c r="F24">
        <v>37.46</v>
      </c>
      <c r="G24" s="8">
        <v>10694771</v>
      </c>
      <c r="H24" s="2">
        <f t="shared" si="4"/>
        <v>1.2309207287050714E-2</v>
      </c>
      <c r="I24" s="2">
        <f t="shared" si="5"/>
        <v>1.2309207287050761E-2</v>
      </c>
      <c r="J24" s="2">
        <f t="shared" si="6"/>
        <v>4.0863481098669663E-3</v>
      </c>
      <c r="K24" s="2">
        <f t="shared" si="7"/>
        <v>2.4498088888225134E-3</v>
      </c>
      <c r="L24" s="5">
        <f t="shared" si="8"/>
        <v>-4.0224144479037653E-2</v>
      </c>
      <c r="M24" s="5">
        <f t="shared" si="1"/>
        <v>-4.022414447903766E-2</v>
      </c>
      <c r="N24" s="5">
        <f t="shared" si="2"/>
        <v>-1.3126777419647073E-2</v>
      </c>
      <c r="O24" s="5">
        <f t="shared" si="3"/>
        <v>-7.8427941163594639E-3</v>
      </c>
      <c r="P24" t="str">
        <v>International/Global Stock</v>
      </c>
      <c r="Q24" s="8">
        <v>73584859127.020004</v>
      </c>
      <c r="R24" t="str">
        <v>922042858</v>
      </c>
      <c r="S24" t="str">
        <v>The fund employs an indexing investment approach designed to track the performance of the FTSE Emerging Markets All Cap China A Inclusion Index. It invests by sampling the index, meaning that it holds a broadly diversified collection of securities that, in the aggregate, approximates the index in terms of key characteristics.</v>
      </c>
      <c r="T24" t="str">
        <v>US</v>
      </c>
      <c r="U24" s="2">
        <v>8.0000000000000004E-4</v>
      </c>
      <c r="V24" t="str">
        <v>2005-03-04</v>
      </c>
      <c r="W24" t="str">
        <v>US9220428588</v>
      </c>
      <c r="X24" s="8">
        <v>40.65</v>
      </c>
      <c r="Y24" t="str">
        <v>USD</v>
      </c>
      <c r="AD24" s="8">
        <f>SUM(INDEX([1]!_xldudf_WISEPRICE($A24, "dividend",,DATE(YEAR($B$1),1,2),$B$1),,2))</f>
        <v>0</v>
      </c>
      <c r="AE24" s="8">
        <f>SUM(INDEX([1]!_xldudf_WISEPRICE($A24, "dividend",,DATE(YEAR($B$1),1,2),$B$1),,2))</f>
        <v>0</v>
      </c>
      <c r="AF24" s="8">
        <f>SUM(INDEX([1]!_xldudf_WISEPRICE($A24, "dividend",,DATE(YEAR($B$1),1,2),$B$1),,2))</f>
        <v>0</v>
      </c>
      <c r="AG24" s="8">
        <f>SUM(INDEX([1]!_xldudf_WISEPRICE($A24, "dividend",,DATE(YEAR($B$1),1,2),$B$1),,2))</f>
        <v>0</v>
      </c>
      <c r="AH24" s="8">
        <f>SUM([1]!_xldudf_WISEPRICE($A24,"close",,DATE(YEAR($B$1),1,2)))</f>
        <v>40.619999999999997</v>
      </c>
      <c r="AI24" s="8">
        <f>SUM([1]!_xldudf_WISEPRICE($A24,"close",,DATE(YEAR($B$1),1,2)))</f>
        <v>40.619999999999997</v>
      </c>
      <c r="AJ24" s="8">
        <f>SUM([1]!_xldudf_WISEPRICE($A24,"close",,DATE(YEAR($B$1),1,2)))</f>
        <v>40.619999999999997</v>
      </c>
      <c r="AK24" s="8">
        <f>SUM([1]!_xldudf_WISEPRICE($A24,"close",,DATE(YEAR($B$1),1,2)))</f>
        <v>40.619999999999997</v>
      </c>
    </row>
    <row r="25" spans="1:37" x14ac:dyDescent="0.2">
      <c r="A25" t="s">
        <v>53</v>
      </c>
      <c r="B25" t="str">
        <v>Vanguard Information Technology Index Fund</v>
      </c>
      <c r="C25" s="6">
        <v>501.16</v>
      </c>
      <c r="D25" s="7">
        <v>-1.5403</v>
      </c>
      <c r="E25">
        <v>523.63</v>
      </c>
      <c r="F25">
        <v>343.39</v>
      </c>
      <c r="G25" s="8">
        <v>523031</v>
      </c>
      <c r="H25" s="2">
        <f t="shared" si="4"/>
        <v>6.3379235714740398E-2</v>
      </c>
      <c r="I25" s="2">
        <f t="shared" si="5"/>
        <v>6.3379235714740467E-2</v>
      </c>
      <c r="J25" s="2">
        <f t="shared" si="6"/>
        <v>2.0695167438813611E-2</v>
      </c>
      <c r="K25" s="2">
        <f t="shared" si="7"/>
        <v>1.2366195948575021E-2</v>
      </c>
      <c r="L25" s="5">
        <f>H25-$H$7</f>
        <v>1.0845883948652033E-2</v>
      </c>
      <c r="M25" s="5">
        <f t="shared" si="1"/>
        <v>1.0845883948652046E-2</v>
      </c>
      <c r="N25" s="5">
        <f t="shared" si="2"/>
        <v>3.4820419092995714E-3</v>
      </c>
      <c r="O25" s="5">
        <f t="shared" si="3"/>
        <v>2.0735929433930433E-3</v>
      </c>
      <c r="P25" t="str">
        <v>Domestic Stock - Sector-Specific</v>
      </c>
      <c r="Q25" s="8">
        <v>64572999918.067703</v>
      </c>
      <c r="R25" t="str">
        <v>92204A702</v>
      </c>
      <c r="S25" t="str">
        <v>The fund employs an indexing investment approach designed to track the performance of the MSCI US Investable Market Index/Information Technology 25/50, an index made up of stocks of large, mid-size, and small U.S. companies within the information technology sector, as classified under the Global Industry Classification Standard. The Advisor attempts to replicate the target index by seeking to invest all, or substantially all, of its assets in the stocks that make up the index, in order to hold each stock in approximately the same proportion as its weighting in the index. It is non-diversified.</v>
      </c>
      <c r="T25" t="str">
        <v>US</v>
      </c>
      <c r="U25" s="2">
        <v>1E-3</v>
      </c>
      <c r="V25" t="str">
        <v>2004-01-26</v>
      </c>
      <c r="W25" t="str">
        <v>US92204A7028</v>
      </c>
      <c r="X25" s="8">
        <v>507.82</v>
      </c>
      <c r="Y25" t="str">
        <v>USD</v>
      </c>
      <c r="AD25" s="8">
        <f>SUM(INDEX([1]!_xldudf_WISEPRICE($A25, "dividend",,DATE(YEAR($B$1),1,2),$B$1),,2))</f>
        <v>0</v>
      </c>
      <c r="AE25" s="8">
        <f>SUM(INDEX([1]!_xldudf_WISEPRICE($A25, "dividend",,DATE(YEAR($B$1),1,2),$B$1),,2))</f>
        <v>0</v>
      </c>
      <c r="AF25" s="8">
        <f>SUM(INDEX([1]!_xldudf_WISEPRICE($A25, "dividend",,DATE(YEAR($B$1),1,2),$B$1),,2))</f>
        <v>0</v>
      </c>
      <c r="AG25" s="8">
        <f>SUM(INDEX([1]!_xldudf_WISEPRICE($A25, "dividend",,DATE(YEAR($B$1),1,2),$B$1),,2))</f>
        <v>0</v>
      </c>
      <c r="AH25" s="8">
        <f>SUM(_xldudf_WISEPRICE($A25,"close",,DATE(YEAR($B$1),1,2)))</f>
        <v>471.29</v>
      </c>
      <c r="AI25" s="8">
        <f>SUM([1]!_xldudf_WISEPRICE($A25,"close",,DATE(YEAR($B$1),1,2)))</f>
        <v>471.29</v>
      </c>
      <c r="AJ25" s="8">
        <f>SUM([1]!_xldudf_WISEPRICE($A25,"close",,DATE(YEAR($B$1),1,2)))</f>
        <v>471.29</v>
      </c>
      <c r="AK25" s="8">
        <f>SUM([1]!_xldudf_WISEPRICE($A25,"close",,DATE(YEAR($B$1),1,2)))</f>
        <v>471.29</v>
      </c>
    </row>
    <row r="26" spans="1:37" x14ac:dyDescent="0.2">
      <c r="A26" t="s">
        <v>54</v>
      </c>
      <c r="B26" t="str">
        <v>Vanguard Total Intl Stock Idx Fund</v>
      </c>
      <c r="C26" s="6">
        <v>58.32</v>
      </c>
      <c r="D26" s="7">
        <v>0.41320000000000001</v>
      </c>
      <c r="E26">
        <v>58.45</v>
      </c>
      <c r="F26">
        <v>50.95</v>
      </c>
      <c r="G26" s="8">
        <v>3089710</v>
      </c>
      <c r="H26" s="2">
        <f t="shared" si="4"/>
        <v>1.7801047120418904E-2</v>
      </c>
      <c r="I26" s="2">
        <f t="shared" si="5"/>
        <v>1.7801047120418856E-2</v>
      </c>
      <c r="J26" s="2">
        <f t="shared" si="6"/>
        <v>5.8988179023022891E-3</v>
      </c>
      <c r="K26" s="2">
        <f t="shared" si="7"/>
        <v>3.5351266688572469E-3</v>
      </c>
      <c r="L26" s="5">
        <f>H26-$H$7</f>
        <v>-3.4732304645669461E-2</v>
      </c>
      <c r="M26" s="5">
        <f t="shared" si="1"/>
        <v>-3.4732304645669565E-2</v>
      </c>
      <c r="N26" s="5">
        <f t="shared" si="2"/>
        <v>-1.131430762721175E-2</v>
      </c>
      <c r="O26" s="5">
        <f t="shared" si="3"/>
        <v>-6.7574763363247303E-3</v>
      </c>
      <c r="P26" t="str">
        <v>International/Global Stock</v>
      </c>
      <c r="Q26" s="8">
        <v>64043763505.419998</v>
      </c>
      <c r="R26" t="str">
        <v>921909768</v>
      </c>
      <c r="S26" t="str">
        <v>The manager employs an indexing investment approach designed to track the performance of the FTSE Global All Cap ex US Index, a float-adjusted market-capitalization-weighted index designed to measure equity market performance of companies located in developed and emerging markets, excluding the United States. The fund invests all, or substantially all, of its assets in the common stocks included in its target index.</v>
      </c>
      <c r="T26" t="str">
        <v>US</v>
      </c>
      <c r="U26" s="2">
        <v>7.000000000000001E-4</v>
      </c>
      <c r="V26" t="str">
        <v>2011-01-26</v>
      </c>
      <c r="W26" t="str">
        <v>US9219097683</v>
      </c>
      <c r="X26" s="8">
        <v>57.57</v>
      </c>
      <c r="Y26" t="str">
        <v>USD</v>
      </c>
      <c r="AD26" s="8">
        <f>SUM(INDEX([1]!_xldudf_WISEPRICE($A26, "dividend",,DATE(YEAR($B$1),1,2),$B$1),,2))</f>
        <v>0</v>
      </c>
      <c r="AE26" s="8">
        <f>SUM(INDEX([1]!_xldudf_WISEPRICE($A26, "dividend",,DATE(YEAR($B$1),1,2),$B$1),,2))</f>
        <v>0</v>
      </c>
      <c r="AF26" s="8">
        <f>SUM(INDEX([1]!_xldudf_WISEPRICE($A26, "dividend",,DATE(YEAR($B$1),1,2),$B$1),,2))</f>
        <v>0</v>
      </c>
      <c r="AG26" s="8">
        <f>SUM(INDEX([1]!_xldudf_WISEPRICE($A26, "dividend",,DATE(YEAR($B$1),1,2),$B$1),,2))</f>
        <v>0</v>
      </c>
      <c r="AH26" s="8">
        <f>SUM([1]!_xldudf_WISEPRICE($A26,"close",,DATE(YEAR($B$1),1,2)))</f>
        <v>57.3</v>
      </c>
      <c r="AI26" s="8">
        <f>SUM([1]!_xldudf_WISEPRICE($A26,"close",,DATE(YEAR($B$1),1,2)))</f>
        <v>57.3</v>
      </c>
      <c r="AJ26" s="8">
        <f>SUM([1]!_xldudf_WISEPRICE($A26,"close",,DATE(YEAR($B$1),1,2)))</f>
        <v>57.3</v>
      </c>
      <c r="AK26" s="8">
        <f>SUM([1]!_xldudf_WISEPRICE($A26,"close",,DATE(YEAR($B$1),1,2)))</f>
        <v>57.3</v>
      </c>
    </row>
    <row r="27" spans="1:37" x14ac:dyDescent="0.2">
      <c r="A27" t="s">
        <v>55</v>
      </c>
      <c r="B27" t="str">
        <v>Technology Select Sector SPDR Fund</v>
      </c>
      <c r="C27" s="6">
        <v>199.83</v>
      </c>
      <c r="D27" s="7">
        <v>-1.3526</v>
      </c>
      <c r="E27">
        <v>208.47</v>
      </c>
      <c r="F27">
        <v>134.08000000000001</v>
      </c>
      <c r="G27" s="8">
        <v>6800038</v>
      </c>
      <c r="H27" s="2">
        <f t="shared" si="4"/>
        <v>6.6101152368758076E-2</v>
      </c>
      <c r="I27" s="2">
        <f t="shared" si="5"/>
        <v>6.610115236875802E-2</v>
      </c>
      <c r="J27" s="2">
        <f>((C27+AF27)/AJ27)^(1/3)-1</f>
        <v>2.1565311713157342E-2</v>
      </c>
      <c r="K27" s="2">
        <f t="shared" si="7"/>
        <v>1.28839339817719E-2</v>
      </c>
      <c r="L27" s="5">
        <f t="shared" si="8"/>
        <v>1.3567800602669711E-2</v>
      </c>
      <c r="M27" s="5">
        <f t="shared" si="1"/>
        <v>1.35678006026696E-2</v>
      </c>
      <c r="N27" s="5">
        <f t="shared" si="2"/>
        <v>4.3521861836433029E-3</v>
      </c>
      <c r="O27" s="5">
        <f t="shared" si="3"/>
        <v>2.5913309765899228E-3</v>
      </c>
      <c r="P27" t="str">
        <v>Equity</v>
      </c>
      <c r="Q27" s="8">
        <v>62944994152.597603</v>
      </c>
      <c r="R27" t="str">
        <v>81369Y803</v>
      </c>
      <c r="S27" t="str">
        <v>In seeking to track the performance of the index, the fund employs a replication strategy, which means that the fund typically invests in substantially all of the securities represented in the index in approximately the same proportions as the index. It generally invests substantially all, but at least 95%, of its total assets in the securities comprising the index. The fund is non-diversified.</v>
      </c>
      <c r="T27" t="str">
        <v>US</v>
      </c>
      <c r="U27" s="2">
        <v>1E-3</v>
      </c>
      <c r="V27" t="str">
        <v>1998-12-22</v>
      </c>
      <c r="W27" t="str">
        <v>US81369Y8030</v>
      </c>
      <c r="X27" s="8">
        <v>207.92277100000001</v>
      </c>
      <c r="Y27" t="str">
        <v>USD</v>
      </c>
      <c r="AD27" s="8">
        <f>SUM(INDEX([1]!_xldudf_WISEPRICE($A27, "dividend",,DATE(YEAR($B$1),1,2),$B$1),,2))</f>
        <v>0</v>
      </c>
      <c r="AE27" s="8">
        <f>SUM(INDEX([1]!_xldudf_WISEPRICE($A27, "dividend",,DATE(YEAR($B$1),1,2),$B$1),,2))</f>
        <v>0</v>
      </c>
      <c r="AF27" s="8">
        <f>SUM(INDEX([1]!_xldudf_WISEPRICE($A27, "dividend",,DATE(YEAR($B$1),1,2),$B$1),,2))</f>
        <v>0</v>
      </c>
      <c r="AG27" s="8">
        <f>SUM(INDEX([1]!_xldudf_WISEPRICE($A27, "dividend",,DATE(YEAR($B$1),1,2),$B$1),,2))</f>
        <v>0</v>
      </c>
      <c r="AH27" s="8">
        <f>SUM([1]!_xldudf_WISEPRICE($A27,"close",,DATE(YEAR($B$1),1,2)))</f>
        <v>187.44</v>
      </c>
      <c r="AI27" s="8">
        <f>SUM([1]!_xldudf_WISEPRICE($A27,"close",,DATE(YEAR($B$1),1,2)))</f>
        <v>187.44</v>
      </c>
      <c r="AJ27" s="8">
        <f>SUM([1]!_xldudf_WISEPRICE($A27,"close",,DATE(YEAR($B$1),1,2)))</f>
        <v>187.44</v>
      </c>
      <c r="AK27" s="8">
        <f>SUM([1]!_xldudf_WISEPRICE($A27,"close",,DATE(YEAR($B$1),1,2)))</f>
        <v>187.44</v>
      </c>
    </row>
    <row r="28" spans="1:37" x14ac:dyDescent="0.2">
      <c r="A28" t="s">
        <v>56</v>
      </c>
      <c r="B28" t="str">
        <v>Vanguard Mid Cap Index Fund</v>
      </c>
      <c r="C28" s="6">
        <v>234.8</v>
      </c>
      <c r="D28" s="7">
        <v>-0.35649999999999998</v>
      </c>
      <c r="E28">
        <v>237.34</v>
      </c>
      <c r="F28">
        <v>194.8</v>
      </c>
      <c r="G28" s="8">
        <v>679630</v>
      </c>
      <c r="H28" s="2">
        <f t="shared" si="4"/>
        <v>1.5044094760505007E-2</v>
      </c>
      <c r="I28" s="2">
        <f t="shared" si="5"/>
        <v>1.5044094760505056E-2</v>
      </c>
      <c r="J28" s="2">
        <f t="shared" si="6"/>
        <v>4.9897591459973079E-3</v>
      </c>
      <c r="K28" s="2">
        <f t="shared" si="7"/>
        <v>2.9908747003566383E-3</v>
      </c>
      <c r="L28" s="5">
        <f t="shared" si="8"/>
        <v>-3.7489257005583358E-2</v>
      </c>
      <c r="M28" s="5">
        <f t="shared" si="1"/>
        <v>-3.7489257005583365E-2</v>
      </c>
      <c r="N28" s="5">
        <f t="shared" si="2"/>
        <v>-1.2223366383516732E-2</v>
      </c>
      <c r="O28" s="5">
        <f t="shared" si="3"/>
        <v>-7.301728304825339E-3</v>
      </c>
      <c r="P28" t="str">
        <v>Domestic Stock - More Aggressive</v>
      </c>
      <c r="Q28" s="8">
        <v>60127087168.204002</v>
      </c>
      <c r="R28" t="str">
        <v>922908629</v>
      </c>
      <c r="S28" t="str">
        <v>The fund employs an indexing investment approach designed to track the performance of the CRSP US Mid Cap Index, a broadly diversified index of stocks of mid-size U.S. companies. The advisor attempts to replicate the target index by investing all, or substantially all, of its assets in the stocks that make up the index, holding each stock in approximately the same proportion as its weighting in the index.</v>
      </c>
      <c r="T28" t="str">
        <v>US</v>
      </c>
      <c r="U28" s="2">
        <v>4.0000000000000002E-4</v>
      </c>
      <c r="V28" t="str">
        <v>2004-01-26</v>
      </c>
      <c r="W28" t="str">
        <v>US9229086296</v>
      </c>
      <c r="X28" s="8">
        <v>235.36</v>
      </c>
      <c r="Y28" t="str">
        <v>USD</v>
      </c>
      <c r="AD28" s="8">
        <f>SUM(INDEX([1]!_xldudf_WISEPRICE($A28, "dividend",,DATE(YEAR($B$1),1,2),$B$1),,2))</f>
        <v>0</v>
      </c>
      <c r="AE28" s="8">
        <f>SUM(INDEX([1]!_xldudf_WISEPRICE($A28, "dividend",,DATE(YEAR($B$1),1,2),$B$1),,2))</f>
        <v>0</v>
      </c>
      <c r="AF28" s="8">
        <f>SUM(INDEX([1]!_xldudf_WISEPRICE($A28, "dividend",,DATE(YEAR($B$1),1,2),$B$1),,2))</f>
        <v>0</v>
      </c>
      <c r="AG28" s="8">
        <f>SUM(INDEX([1]!_xldudf_WISEPRICE($A28, "dividend",,DATE(YEAR($B$1),1,2),$B$1),,2))</f>
        <v>0</v>
      </c>
      <c r="AH28" s="8">
        <f>SUM([1]!_xldudf_WISEPRICE($A28,"close",,DATE(YEAR($B$1),1,2)))</f>
        <v>231.32</v>
      </c>
      <c r="AI28" s="8">
        <f>SUM([1]!_xldudf_WISEPRICE($A28,"close",,DATE(YEAR($B$1),1,2)))</f>
        <v>231.32</v>
      </c>
      <c r="AJ28" s="8">
        <f>SUM([1]!_xldudf_WISEPRICE($A28,"close",,DATE(YEAR($B$1),1,2)))</f>
        <v>231.32</v>
      </c>
      <c r="AK28" s="8">
        <f>SUM([1]!_xldudf_WISEPRICE($A28,"close",,DATE(YEAR($B$1),1,2)))</f>
        <v>231.32</v>
      </c>
    </row>
    <row r="29" spans="1:37" x14ac:dyDescent="0.2">
      <c r="A29" t="s">
        <v>57</v>
      </c>
      <c r="B29" t="str">
        <v>iShares Russell 2000 ETF</v>
      </c>
      <c r="C29" s="6">
        <v>199.48</v>
      </c>
      <c r="D29" s="7">
        <v>-1.081</v>
      </c>
      <c r="E29">
        <v>205.49</v>
      </c>
      <c r="F29">
        <v>161.66999999999999</v>
      </c>
      <c r="G29" s="8">
        <v>42747248</v>
      </c>
      <c r="H29" s="2">
        <f t="shared" si="4"/>
        <v>-2.0048115477155405E-4</v>
      </c>
      <c r="I29" s="2">
        <f t="shared" si="5"/>
        <v>-2.0048115477155903E-4</v>
      </c>
      <c r="J29" s="2">
        <f t="shared" si="6"/>
        <v>-6.6831517942844698E-5</v>
      </c>
      <c r="K29" s="2">
        <f t="shared" si="7"/>
        <v>-4.0099446756647339E-5</v>
      </c>
      <c r="L29" s="5">
        <f t="shared" si="8"/>
        <v>-5.2733832920859917E-2</v>
      </c>
      <c r="M29" s="5">
        <f t="shared" si="1"/>
        <v>-5.273383292085998E-2</v>
      </c>
      <c r="N29" s="5">
        <f t="shared" si="2"/>
        <v>-1.7279957047456884E-2</v>
      </c>
      <c r="O29" s="5">
        <f t="shared" si="3"/>
        <v>-1.0332702451938625E-2</v>
      </c>
      <c r="P29" t="str">
        <v>Equity</v>
      </c>
      <c r="Q29" s="8">
        <v>59632359920.650002</v>
      </c>
      <c r="R29" t="str">
        <v>464287655</v>
      </c>
      <c r="S29" t="str">
        <v>The fund generally invests at least 80% of its assets in the component securities of its underlying index and in investments that have economic characteristics that are substantially identical to the component securities of its underlying index (i.e., depositary receipts representing securities of the underlying index) and may invest up to 20% of its assets in certain futures, options and swap contracts, cash and cash equivalents.</v>
      </c>
      <c r="T29" t="str">
        <v>US</v>
      </c>
      <c r="U29" s="2">
        <v>1.9E-3</v>
      </c>
      <c r="V29" t="str">
        <v>2000-05-22</v>
      </c>
      <c r="W29" t="str">
        <v>US4642876555</v>
      </c>
      <c r="X29" s="8">
        <v>199.198035</v>
      </c>
      <c r="Y29" t="str">
        <v>USD</v>
      </c>
      <c r="AD29" s="8">
        <f>SUM(INDEX([1]!_xldudf_WISEPRICE($A29, "dividend",,DATE(YEAR($B$1),1,2),$B$1),,2))</f>
        <v>0</v>
      </c>
      <c r="AE29" s="8">
        <f>SUM(INDEX([1]!_xldudf_WISEPRICE($A29, "dividend",,DATE(YEAR($B$1),1,2),$B$1),,2))</f>
        <v>0</v>
      </c>
      <c r="AF29" s="8">
        <f>SUM(INDEX([1]!_xldudf_WISEPRICE($A29, "dividend",,DATE(YEAR($B$1),1,2),$B$1),,2))</f>
        <v>0</v>
      </c>
      <c r="AG29" s="8">
        <f>SUM(INDEX([1]!_xldudf_WISEPRICE($A29, "dividend",,DATE(YEAR($B$1),1,2),$B$1),,2))</f>
        <v>0</v>
      </c>
      <c r="AH29" s="8">
        <f>SUM([1]!_xldudf_WISEPRICE($A29,"close",,DATE(YEAR($B$1),1,2)))</f>
        <v>199.52</v>
      </c>
      <c r="AI29" s="8">
        <f>SUM([1]!_xldudf_WISEPRICE($A29,"close",,DATE(YEAR($B$1),1,2)))</f>
        <v>199.52</v>
      </c>
      <c r="AJ29" s="8">
        <f>SUM([1]!_xldudf_WISEPRICE($A29,"close",,DATE(YEAR($B$1),1,2)))</f>
        <v>199.52</v>
      </c>
      <c r="AK29" s="8">
        <f>SUM([1]!_xldudf_WISEPRICE($A29,"close",,DATE(YEAR($B$1),1,2)))</f>
        <v>199.52</v>
      </c>
    </row>
    <row r="30" spans="1:37" x14ac:dyDescent="0.2">
      <c r="A30" t="s">
        <v>58</v>
      </c>
      <c r="B30" t="str">
        <v>Vanguard Total International Bond Index Fund</v>
      </c>
      <c r="C30" s="6">
        <v>48.8001</v>
      </c>
      <c r="D30" s="7">
        <v>0.27760000000000001</v>
      </c>
      <c r="E30">
        <v>51.04</v>
      </c>
      <c r="F30">
        <v>47.3</v>
      </c>
      <c r="G30" s="8">
        <v>3985841</v>
      </c>
      <c r="H30" s="2">
        <f t="shared" si="4"/>
        <v>-5.9780398535989616E-3</v>
      </c>
      <c r="I30" s="2">
        <f t="shared" si="5"/>
        <v>-5.9780398535990154E-3</v>
      </c>
      <c r="J30" s="2">
        <f t="shared" si="6"/>
        <v>-1.996663964843437E-3</v>
      </c>
      <c r="K30" s="2">
        <f t="shared" si="7"/>
        <v>-1.1984772252413567E-3</v>
      </c>
      <c r="L30" s="5">
        <f t="shared" si="8"/>
        <v>-5.8511391619687325E-2</v>
      </c>
      <c r="M30" s="5">
        <f t="shared" si="1"/>
        <v>-5.8511391619687436E-2</v>
      </c>
      <c r="N30" s="5">
        <f t="shared" si="2"/>
        <v>-1.9209789494357477E-2</v>
      </c>
      <c r="O30" s="5">
        <f t="shared" si="3"/>
        <v>-1.1491080230423334E-2</v>
      </c>
      <c r="P30" t="str">
        <v>Taxable Bond</v>
      </c>
      <c r="Q30" s="8">
        <v>54218757723.753601</v>
      </c>
      <c r="R30" t="str">
        <v>92203J407</v>
      </c>
      <c r="S30" t="str">
        <v>The fund employs an indexing investment approach designed to track the performance of the Bloomberg Global Aggregate ex-USD Float Adjusted RIC Capped Index (USD Hedged). This index provides a broad-based measure of the global, investment-grade, fixed-rate debt markets. It is non-diversified.</v>
      </c>
      <c r="T30" t="str">
        <v>US</v>
      </c>
      <c r="U30" s="2">
        <v>7.000000000000001E-4</v>
      </c>
      <c r="V30" t="str">
        <v>2013-05-31</v>
      </c>
      <c r="W30" t="str">
        <v>US92203J4076</v>
      </c>
      <c r="X30" s="8">
        <v>48.65</v>
      </c>
      <c r="Y30" t="str">
        <v>USD</v>
      </c>
      <c r="AD30" s="8">
        <f>SUM(INDEX([1]!_xldudf_WISEPRICE($A30, "dividend",,DATE(YEAR($B$1),1,2),$B$1),,2))</f>
        <v>8.5900000000000004E-2</v>
      </c>
      <c r="AE30" s="8">
        <f>SUM(INDEX([1]!_xldudf_WISEPRICE($A30, "dividend",,DATE(YEAR($B$1),1,2),$B$1),,2))</f>
        <v>8.5900000000000004E-2</v>
      </c>
      <c r="AF30" s="8">
        <f>SUM(INDEX([1]!_xldudf_WISEPRICE($A30, "dividend",,DATE(YEAR($B$1),1,2),$B$1),,2))</f>
        <v>8.5900000000000004E-2</v>
      </c>
      <c r="AG30" s="8">
        <f>SUM(INDEX([1]!_xldudf_WISEPRICE($A30, "dividend",,DATE(YEAR($B$1),1,2),$B$1),,2))</f>
        <v>8.5900000000000004E-2</v>
      </c>
      <c r="AH30" s="8">
        <f>SUM([1]!_xldudf_WISEPRICE($A30,"close",,DATE(YEAR($B$1),1,2)))</f>
        <v>49.18</v>
      </c>
      <c r="AI30" s="8">
        <f>SUM([1]!_xldudf_WISEPRICE($A30,"close",,DATE(YEAR($B$1),1,2)))</f>
        <v>49.18</v>
      </c>
      <c r="AJ30" s="8">
        <f>SUM([1]!_xldudf_WISEPRICE($A30,"close",,DATE(YEAR($B$1),1,2)))</f>
        <v>49.18</v>
      </c>
      <c r="AK30" s="8">
        <f>SUM([1]!_xldudf_WISEPRICE($A30,"close",,DATE(YEAR($B$1),1,2)))</f>
        <v>49.18</v>
      </c>
    </row>
    <row r="31" spans="1:37" x14ac:dyDescent="0.2">
      <c r="A31" t="s">
        <v>59</v>
      </c>
      <c r="B31" t="str">
        <v>SPDR Gold Shares</v>
      </c>
      <c r="C31" s="6">
        <v>187.67</v>
      </c>
      <c r="D31" s="7">
        <v>0.71379999999999999</v>
      </c>
      <c r="E31">
        <v>193.18</v>
      </c>
      <c r="F31">
        <v>168.19</v>
      </c>
      <c r="G31" s="8">
        <v>6701841</v>
      </c>
      <c r="H31" s="2">
        <f t="shared" si="4"/>
        <v>-1.5992030201342343E-2</v>
      </c>
      <c r="I31" s="2">
        <f t="shared" si="5"/>
        <v>-1.5992030201342322E-2</v>
      </c>
      <c r="J31" s="2">
        <f t="shared" si="6"/>
        <v>-5.3593480336362465E-3</v>
      </c>
      <c r="K31" s="2">
        <f t="shared" si="7"/>
        <v>-3.2190641816945975E-3</v>
      </c>
      <c r="L31" s="5">
        <f t="shared" si="8"/>
        <v>-6.8525381967430715E-2</v>
      </c>
      <c r="M31" s="5">
        <f t="shared" si="1"/>
        <v>-6.8525381967430743E-2</v>
      </c>
      <c r="N31" s="5">
        <f t="shared" si="2"/>
        <v>-2.2572473563150286E-2</v>
      </c>
      <c r="O31" s="5">
        <f t="shared" si="3"/>
        <v>-1.3511667186876575E-2</v>
      </c>
      <c r="P31" t="str">
        <v>Equity</v>
      </c>
      <c r="Q31" s="8">
        <v>54907886400</v>
      </c>
      <c r="R31" t="str">
        <v>78463V107</v>
      </c>
      <c r="S31" t="str">
        <v>The Trust holds gold bars and from time to time, issues Baskets in exchange for deposits of gold and distributes gold in connection with redemptions of Baskets. The investment objective of the Trust is for the Shares to reflect the performance of the price of gold bullion, less the Trust’s expenses. The Sponsor believes that, for many investors, the Shares represent a cost-effective investment in gold.</v>
      </c>
      <c r="T31" t="str">
        <v>US</v>
      </c>
      <c r="U31" s="2">
        <v>4.0000000000000001E-3</v>
      </c>
      <c r="V31" t="str">
        <v>2004-11-18</v>
      </c>
      <c r="W31" t="str">
        <v>US78463V1070</v>
      </c>
      <c r="X31" s="8">
        <v>187.43299999999999</v>
      </c>
      <c r="Y31" t="str">
        <v>USD</v>
      </c>
      <c r="AD31" s="8">
        <f>SUM(INDEX([1]!_xldudf_WISEPRICE($A31, "dividend",,DATE(YEAR($B$1),1,2),$B$1),,2))</f>
        <v>0</v>
      </c>
      <c r="AE31" s="8">
        <f>SUM(INDEX([1]!_xldudf_WISEPRICE($A31, "dividend",,DATE(YEAR($B$1),1,2),$B$1),,2))</f>
        <v>0</v>
      </c>
      <c r="AF31" s="8">
        <f>SUM(INDEX([1]!_xldudf_WISEPRICE($A31, "dividend",,DATE(YEAR($B$1),1,2),$B$1),,2))</f>
        <v>0</v>
      </c>
      <c r="AG31" s="8">
        <f>SUM(INDEX([1]!_xldudf_WISEPRICE($A31, "dividend",,DATE(YEAR($B$1),1,2),$B$1),,2))</f>
        <v>0</v>
      </c>
      <c r="AH31" s="8">
        <f>SUM([1]!_xldudf_WISEPRICE($A31,"close",,DATE(YEAR($B$1),1,2)))</f>
        <v>190.72</v>
      </c>
      <c r="AI31" s="8">
        <f>SUM([1]!_xldudf_WISEPRICE($A31,"close",,DATE(YEAR($B$1),1,2)))</f>
        <v>190.72</v>
      </c>
      <c r="AJ31" s="8">
        <f>SUM([1]!_xldudf_WISEPRICE($A31,"close",,DATE(YEAR($B$1),1,2)))</f>
        <v>190.72</v>
      </c>
      <c r="AK31" s="8">
        <f>SUM([1]!_xldudf_WISEPRICE($A31,"close",,DATE(YEAR($B$1),1,2)))</f>
        <v>190.72</v>
      </c>
    </row>
    <row r="32" spans="1:37" x14ac:dyDescent="0.2">
      <c r="A32" t="s">
        <v>60</v>
      </c>
      <c r="B32" t="str">
        <v>iShares Russell 1000 Value ETF</v>
      </c>
      <c r="C32" s="6">
        <v>168.69499999999999</v>
      </c>
      <c r="D32" s="7">
        <v>6.2300000000000001E-2</v>
      </c>
      <c r="E32">
        <v>169.47</v>
      </c>
      <c r="F32">
        <v>143.34</v>
      </c>
      <c r="G32" s="8">
        <v>2792988</v>
      </c>
      <c r="H32" s="2">
        <f t="shared" si="4"/>
        <v>1.7276729180485922E-2</v>
      </c>
      <c r="I32" s="2">
        <f t="shared" si="5"/>
        <v>1.7276729180485839E-2</v>
      </c>
      <c r="J32" s="2">
        <f t="shared" si="6"/>
        <v>5.7260593891541589E-3</v>
      </c>
      <c r="K32" s="2">
        <f t="shared" si="7"/>
        <v>3.431711580475838E-3</v>
      </c>
      <c r="L32" s="5">
        <f>H32-$H$7</f>
        <v>-3.5256622585602443E-2</v>
      </c>
      <c r="M32" s="5">
        <f t="shared" si="1"/>
        <v>-3.5256622585602582E-2</v>
      </c>
      <c r="N32" s="5">
        <f t="shared" si="2"/>
        <v>-1.1487066140359881E-2</v>
      </c>
      <c r="O32" s="5">
        <f t="shared" si="3"/>
        <v>-6.8608914247061392E-3</v>
      </c>
      <c r="P32" t="str">
        <v>Equity</v>
      </c>
      <c r="Q32" s="8">
        <v>52376843598.599998</v>
      </c>
      <c r="R32" t="str">
        <v>464287598</v>
      </c>
      <c r="S32" t="str">
        <v>The fund generally invests at least 80% of its assets in the component securities of its underlying index and in investments that have economic characteristics that are substantially identical to the component securities of its underlying index (i.e., depositary receipts representing securities of the underlying index) and may invest up to 20% of its assets in certain futures, options and swap contracts, cash and cash equivalents.</v>
      </c>
      <c r="T32" t="str">
        <v>US</v>
      </c>
      <c r="U32" s="2">
        <v>1.9E-3</v>
      </c>
      <c r="V32" t="str">
        <v>2000-05-22</v>
      </c>
      <c r="W32" t="str">
        <v>US4642875987</v>
      </c>
      <c r="X32" s="8">
        <v>166.97312099999999</v>
      </c>
      <c r="Y32" t="str">
        <v>USD</v>
      </c>
      <c r="AD32" s="8">
        <f>SUM(INDEX([1]!_xldudf_WISEPRICE($A32, "dividend",,DATE(YEAR($B$1),1,2),$B$1),,2))</f>
        <v>0</v>
      </c>
      <c r="AE32" s="8">
        <f>SUM(INDEX([1]!_xldudf_WISEPRICE($A32, "dividend",,DATE(YEAR($B$1),1,2),$B$1),,2))</f>
        <v>0</v>
      </c>
      <c r="AF32" s="8">
        <f>SUM(INDEX([1]!_xldudf_WISEPRICE($A32, "dividend",,DATE(YEAR($B$1),1,2),$B$1),,2))</f>
        <v>0</v>
      </c>
      <c r="AG32" s="8">
        <f>SUM(INDEX([1]!_xldudf_WISEPRICE($A32, "dividend",,DATE(YEAR($B$1),1,2),$B$1),,2))</f>
        <v>0</v>
      </c>
      <c r="AH32" s="8">
        <f>SUM([1]!_xldudf_WISEPRICE($A32,"close",,DATE(YEAR($B$1),1,2)))</f>
        <v>165.83</v>
      </c>
      <c r="AI32" s="8">
        <f>SUM([1]!_xldudf_WISEPRICE($A32,"close",,DATE(YEAR($B$1),1,2)))</f>
        <v>165.83</v>
      </c>
      <c r="AJ32" s="8">
        <f>SUM([1]!_xldudf_WISEPRICE($A32,"close",,DATE(YEAR($B$1),1,2)))</f>
        <v>165.83</v>
      </c>
      <c r="AK32" s="8">
        <f>SUM([1]!_xldudf_WISEPRICE($A32,"close",,DATE(YEAR($B$1),1,2)))</f>
        <v>165.83</v>
      </c>
    </row>
    <row r="33" spans="1:37" x14ac:dyDescent="0.2">
      <c r="A33" t="s">
        <v>61</v>
      </c>
      <c r="B33" t="str">
        <v>Schwab U.S. Dividend Equity ETF</v>
      </c>
      <c r="C33" s="6">
        <v>77.177499999999995</v>
      </c>
      <c r="D33" s="7">
        <v>0.25659999999999999</v>
      </c>
      <c r="E33">
        <v>77.47</v>
      </c>
      <c r="F33">
        <v>66.67</v>
      </c>
      <c r="G33" s="8">
        <v>3911120</v>
      </c>
      <c r="H33" s="2">
        <f t="shared" si="4"/>
        <v>6.3567609857868978E-3</v>
      </c>
      <c r="I33" s="2">
        <f t="shared" si="5"/>
        <v>6.3567609857868579E-3</v>
      </c>
      <c r="J33" s="2">
        <f t="shared" si="6"/>
        <v>2.1144462943165632E-3</v>
      </c>
      <c r="K33" s="2">
        <f t="shared" si="7"/>
        <v>1.2681317993363805E-3</v>
      </c>
      <c r="L33" s="5">
        <f t="shared" si="8"/>
        <v>-4.6176590780301466E-2</v>
      </c>
      <c r="M33" s="5">
        <f t="shared" si="1"/>
        <v>-4.6176590780301563E-2</v>
      </c>
      <c r="N33" s="5">
        <f t="shared" si="2"/>
        <v>-1.5098679235197476E-2</v>
      </c>
      <c r="O33" s="5">
        <f t="shared" si="3"/>
        <v>-9.0244712058455967E-3</v>
      </c>
      <c r="P33" t="str">
        <v>Equity</v>
      </c>
      <c r="Q33" s="8">
        <v>52862313000</v>
      </c>
      <c r="R33" t="str">
        <v>808524797</v>
      </c>
      <c r="S33" t="str">
        <v>To pursue its goal, the fund generally invests in stocks that are included in the index. The index is designed to measure the performance of high dividend yielding stocks issued by U.S. companies that have a record of consistently paying dividends, selected for fundamental strength relative to their peers, based on financial ratios. The fund invests at least 90% of its net assets in these stocks.</v>
      </c>
      <c r="T33" t="str">
        <v>US</v>
      </c>
      <c r="U33" s="2">
        <v>5.9999999999999995E-4</v>
      </c>
      <c r="V33" t="str">
        <v>2011-10-20</v>
      </c>
      <c r="W33" t="str">
        <v>US8085247976</v>
      </c>
      <c r="X33" s="8">
        <v>76.790000000000006</v>
      </c>
      <c r="Y33" t="str">
        <v>USD</v>
      </c>
      <c r="AD33" s="8">
        <f>SUM(INDEX([1]!_xldudf_WISEPRICE($A33, "dividend",,DATE(YEAR($B$1),1,2),$B$1),,2))</f>
        <v>0</v>
      </c>
      <c r="AE33" s="8">
        <f>SUM(INDEX([1]!_xldudf_WISEPRICE($A33, "dividend",,DATE(YEAR($B$1),1,2),$B$1),,2))</f>
        <v>0</v>
      </c>
      <c r="AF33" s="8">
        <f>SUM(INDEX([1]!_xldudf_WISEPRICE($A33, "dividend",,DATE(YEAR($B$1),1,2),$B$1),,2))</f>
        <v>0</v>
      </c>
      <c r="AG33" s="8">
        <f>SUM(INDEX([1]!_xldudf_WISEPRICE($A33, "dividend",,DATE(YEAR($B$1),1,2),$B$1),,2))</f>
        <v>0</v>
      </c>
      <c r="AH33" s="8">
        <f>SUM([1]!_xldudf_WISEPRICE($A33,"close",,DATE(YEAR($B$1),1,2)))</f>
        <v>76.69</v>
      </c>
      <c r="AI33" s="8">
        <f>SUM([1]!_xldudf_WISEPRICE($A33,"close",,DATE(YEAR($B$1),1,2)))</f>
        <v>76.69</v>
      </c>
      <c r="AJ33" s="8">
        <f>SUM([1]!_xldudf_WISEPRICE($A33,"close",,DATE(YEAR($B$1),1,2)))</f>
        <v>76.69</v>
      </c>
      <c r="AK33" s="8">
        <f>SUM([1]!_xldudf_WISEPRICE($A33,"close",,DATE(YEAR($B$1),1,2)))</f>
        <v>76.69</v>
      </c>
    </row>
    <row r="34" spans="1:37" x14ac:dyDescent="0.2">
      <c r="A34" t="s">
        <v>62</v>
      </c>
      <c r="B34" t="str">
        <v>Vanguard Small Cap Index Fund</v>
      </c>
      <c r="C34" s="6">
        <v>214.55</v>
      </c>
      <c r="D34" s="7">
        <v>-0.75860000000000005</v>
      </c>
      <c r="E34">
        <v>218.36</v>
      </c>
      <c r="F34">
        <v>174.84</v>
      </c>
      <c r="G34" s="8">
        <v>967030</v>
      </c>
      <c r="H34" s="2">
        <f t="shared" si="4"/>
        <v>1.2458119012788519E-2</v>
      </c>
      <c r="I34" s="2">
        <f t="shared" si="5"/>
        <v>1.2458119012788593E-2</v>
      </c>
      <c r="J34" s="2">
        <f t="shared" si="6"/>
        <v>4.135579740836004E-3</v>
      </c>
      <c r="K34" s="2">
        <f t="shared" si="7"/>
        <v>2.479299433256088E-3</v>
      </c>
      <c r="L34" s="5">
        <f t="shared" si="8"/>
        <v>-4.0075232753299848E-2</v>
      </c>
      <c r="M34" s="5">
        <f t="shared" si="1"/>
        <v>-4.0075232753299828E-2</v>
      </c>
      <c r="N34" s="5">
        <f t="shared" si="2"/>
        <v>-1.3077545788678036E-2</v>
      </c>
      <c r="O34" s="5">
        <f t="shared" si="3"/>
        <v>-7.8133035719258892E-3</v>
      </c>
      <c r="P34" t="str">
        <v>Domestic Stock - More Aggressive</v>
      </c>
      <c r="Q34" s="8">
        <v>52030056062.376999</v>
      </c>
      <c r="R34" t="str">
        <v>922908751</v>
      </c>
      <c r="S34" t="str">
        <v>The fund employs an indexing investment approach designed to track the performance of the CRSP US Small Cap Index, a broadly diversified index of stocks of small U.S. companies. The advisor attempts to replicate the target index by investing all, or substantially all, of its assets in the stocks that make up the index, holding each stock in approximately the same proportion as its weighting in the index.</v>
      </c>
      <c r="T34" t="str">
        <v>US</v>
      </c>
      <c r="U34" s="2">
        <v>5.0000000000000001E-4</v>
      </c>
      <c r="V34" t="str">
        <v>2004-01-26</v>
      </c>
      <c r="W34" t="str">
        <v>US9229087518</v>
      </c>
      <c r="X34" s="8">
        <v>210.22</v>
      </c>
      <c r="Y34" t="str">
        <v>USD</v>
      </c>
      <c r="AD34" s="8">
        <f>SUM(INDEX([1]!_xldudf_WISEPRICE($A34, "dividend",,DATE(YEAR($B$1),1,2),$B$1),,2))</f>
        <v>0</v>
      </c>
      <c r="AE34" s="8">
        <f>SUM(INDEX([1]!_xldudf_WISEPRICE($A34, "dividend",,DATE(YEAR($B$1),1,2),$B$1),,2))</f>
        <v>0</v>
      </c>
      <c r="AF34" s="8">
        <f>SUM(INDEX([1]!_xldudf_WISEPRICE($A34, "dividend",,DATE(YEAR($B$1),1,2),$B$1),,2))</f>
        <v>0</v>
      </c>
      <c r="AG34" s="8">
        <f>SUM(INDEX([1]!_xldudf_WISEPRICE($A34, "dividend",,DATE(YEAR($B$1),1,2),$B$1),,2))</f>
        <v>0</v>
      </c>
      <c r="AH34" s="8">
        <f>SUM([1]!_xldudf_WISEPRICE($A34,"close",,DATE(YEAR($B$1),1,2)))</f>
        <v>211.91</v>
      </c>
      <c r="AI34" s="8">
        <f>SUM([1]!_xldudf_WISEPRICE($A34,"close",,DATE(YEAR($B$1),1,2)))</f>
        <v>211.91</v>
      </c>
      <c r="AJ34" s="8">
        <f>SUM([1]!_xldudf_WISEPRICE($A34,"close",,DATE(YEAR($B$1),1,2)))</f>
        <v>211.91</v>
      </c>
      <c r="AK34" s="8">
        <f>SUM([1]!_xldudf_WISEPRICE($A34,"close",,DATE(YEAR($B$1),1,2)))</f>
        <v>211.91</v>
      </c>
    </row>
    <row r="35" spans="1:37" x14ac:dyDescent="0.2">
      <c r="A35" t="s">
        <v>63</v>
      </c>
      <c r="B35" t="str">
        <v>iShares Core S&amp;P Total U.S. Stock Market ETF</v>
      </c>
      <c r="C35" s="6">
        <v>109.52030000000001</v>
      </c>
      <c r="D35" s="7">
        <v>-0.56259999999999999</v>
      </c>
      <c r="E35">
        <v>110.99</v>
      </c>
      <c r="F35">
        <v>84.35</v>
      </c>
      <c r="G35" s="8">
        <v>1417310</v>
      </c>
      <c r="H35" s="2">
        <f t="shared" si="4"/>
        <v>4.7940866902688742E-2</v>
      </c>
      <c r="I35" s="2">
        <f t="shared" si="5"/>
        <v>4.7940866902688839E-2</v>
      </c>
      <c r="J35" s="2">
        <f t="shared" si="6"/>
        <v>1.57315107888365E-2</v>
      </c>
      <c r="K35" s="2">
        <f t="shared" si="7"/>
        <v>9.4094248068772313E-3</v>
      </c>
      <c r="L35" s="5">
        <f t="shared" si="8"/>
        <v>-4.5924848633996235E-3</v>
      </c>
      <c r="M35" s="5">
        <f t="shared" si="1"/>
        <v>-4.5924848633995818E-3</v>
      </c>
      <c r="N35" s="5">
        <f t="shared" si="2"/>
        <v>-1.4816147406775393E-3</v>
      </c>
      <c r="O35" s="5">
        <f t="shared" si="3"/>
        <v>-8.8317819830474598E-4</v>
      </c>
      <c r="P35" t="str">
        <v>Equity</v>
      </c>
      <c r="Q35" s="8">
        <v>51934448913.650002</v>
      </c>
      <c r="R35" t="str">
        <v>464287150</v>
      </c>
      <c r="S35" t="str">
        <v>The index consists of all U.S. common equities listed on the NYSE, the NASDAQ Global Select Market, the NASDAQ Select Market, the NASDAQ Capital Market, Cboe BZX, Cboe BYX, Cboe EDGA and Cboe EDGX, Inc. The fund generally will invest at least 80% of its assets in the component securities of its index and in investments that have economic characteristics that are substantially identical to the component securities of its index and may invest up to 20% of its assets in certain futures, options and swap contracts, cash and cash equivalents.</v>
      </c>
      <c r="T35" t="str">
        <v>US</v>
      </c>
      <c r="U35" s="2">
        <v>2.9999999999999997E-4</v>
      </c>
      <c r="V35" t="str">
        <v>2004-01-20</v>
      </c>
      <c r="W35" t="str">
        <v>US4642871507</v>
      </c>
      <c r="X35" s="8">
        <v>110.403094</v>
      </c>
      <c r="Y35" t="str">
        <v>USD</v>
      </c>
      <c r="AD35" s="8">
        <f>SUM(INDEX([1]!_xldudf_WISEPRICE($A35, "dividend",,DATE(YEAR($B$1),1,2),$B$1),,2))</f>
        <v>0</v>
      </c>
      <c r="AE35" s="8">
        <f>SUM(INDEX([1]!_xldudf_WISEPRICE($A35, "dividend",,DATE(YEAR($B$1),1,2),$B$1),,2))</f>
        <v>0</v>
      </c>
      <c r="AF35" s="8">
        <f>SUM(INDEX([1]!_xldudf_WISEPRICE($A35, "dividend",,DATE(YEAR($B$1),1,2),$B$1),,2))</f>
        <v>0</v>
      </c>
      <c r="AG35" s="8">
        <f>SUM(INDEX([1]!_xldudf_WISEPRICE($A35, "dividend",,DATE(YEAR($B$1),1,2),$B$1),,2))</f>
        <v>0</v>
      </c>
      <c r="AH35" s="8">
        <f>SUM([1]!_xldudf_WISEPRICE($A35,"close",,DATE(YEAR($B$1),1,2)))</f>
        <v>104.51</v>
      </c>
      <c r="AI35" s="8">
        <f>SUM([1]!_xldudf_WISEPRICE($A35,"close",,DATE(YEAR($B$1),1,2)))</f>
        <v>104.51</v>
      </c>
      <c r="AJ35" s="8">
        <f>SUM([1]!_xldudf_WISEPRICE($A35,"close",,DATE(YEAR($B$1),1,2)))</f>
        <v>104.51</v>
      </c>
      <c r="AK35" s="8">
        <f>SUM([1]!_xldudf_WISEPRICE($A35,"close",,DATE(YEAR($B$1),1,2)))</f>
        <v>104.51</v>
      </c>
    </row>
    <row r="36" spans="1:37" x14ac:dyDescent="0.2">
      <c r="A36" t="s">
        <v>64</v>
      </c>
      <c r="B36" t="str">
        <v>Vanguard High Dividend Yield Index Fund</v>
      </c>
      <c r="C36" s="6">
        <v>114.2363</v>
      </c>
      <c r="D36" s="7">
        <v>0.26879999999999998</v>
      </c>
      <c r="E36">
        <v>114.51</v>
      </c>
      <c r="F36">
        <v>98.4</v>
      </c>
      <c r="G36" s="8">
        <v>1261903</v>
      </c>
      <c r="H36" s="2">
        <f t="shared" si="4"/>
        <v>1.6608525407137094E-2</v>
      </c>
      <c r="I36" s="2">
        <f t="shared" si="5"/>
        <v>1.6608525407137087E-2</v>
      </c>
      <c r="J36" s="2">
        <f t="shared" si="6"/>
        <v>5.505805606200731E-3</v>
      </c>
      <c r="K36" s="2">
        <f t="shared" si="7"/>
        <v>3.2998550120499903E-3</v>
      </c>
      <c r="L36" s="5">
        <f t="shared" si="8"/>
        <v>-3.5924826358951271E-2</v>
      </c>
      <c r="M36" s="5">
        <f t="shared" si="1"/>
        <v>-3.5924826358951334E-2</v>
      </c>
      <c r="N36" s="5">
        <f t="shared" si="2"/>
        <v>-1.1707319923313309E-2</v>
      </c>
      <c r="O36" s="5">
        <f t="shared" si="3"/>
        <v>-6.9927479931319869E-3</v>
      </c>
      <c r="P36" t="str">
        <v>Domestic Stock - General</v>
      </c>
      <c r="Q36" s="8">
        <v>51208547945.543999</v>
      </c>
      <c r="R36" t="str">
        <v>921946406</v>
      </c>
      <c r="S36" t="str">
        <v>The manager employs an indexing investment approach designed to track the performance of the index, which consists of common stocks of companies that pay dividends that generally are higher than average. The adviser attempts to replicate the target index by investing all, or substantially all, of the fund's assets in the stocks that make up the index, holding each stock in approximately the same proportion as its weighting in the index.</v>
      </c>
      <c r="T36" t="str">
        <v>US</v>
      </c>
      <c r="U36" s="2">
        <v>5.9999999999999995E-4</v>
      </c>
      <c r="V36" t="str">
        <v>2006-11-10</v>
      </c>
      <c r="W36" t="str">
        <v>US9219464065</v>
      </c>
      <c r="X36" s="8">
        <v>113.64</v>
      </c>
      <c r="Y36" t="str">
        <v>USD</v>
      </c>
      <c r="AD36" s="8">
        <f>SUM(INDEX([1]!_xldudf_WISEPRICE($A36, "dividend",,DATE(YEAR($B$1),1,2),$B$1),,2))</f>
        <v>0</v>
      </c>
      <c r="AE36" s="8">
        <f>SUM(INDEX([1]!_xldudf_WISEPRICE($A36, "dividend",,DATE(YEAR($B$1),1,2),$B$1),,2))</f>
        <v>0</v>
      </c>
      <c r="AF36" s="8">
        <f>SUM(INDEX([1]!_xldudf_WISEPRICE($A36, "dividend",,DATE(YEAR($B$1),1,2),$B$1),,2))</f>
        <v>0</v>
      </c>
      <c r="AG36" s="8">
        <f>SUM(INDEX([1]!_xldudf_WISEPRICE($A36, "dividend",,DATE(YEAR($B$1),1,2),$B$1),,2))</f>
        <v>0</v>
      </c>
      <c r="AH36" s="8">
        <f>SUM([1]!_xldudf_WISEPRICE($A36,"close",,DATE(YEAR($B$1),1,2)))</f>
        <v>112.37</v>
      </c>
      <c r="AI36" s="8">
        <f>SUM([1]!_xldudf_WISEPRICE($A36,"close",,DATE(YEAR($B$1),1,2)))</f>
        <v>112.37</v>
      </c>
      <c r="AJ36" s="8">
        <f>SUM([1]!_xldudf_WISEPRICE($A36,"close",,DATE(YEAR($B$1),1,2)))</f>
        <v>112.37</v>
      </c>
      <c r="AK36" s="8">
        <f>SUM([1]!_xldudf_WISEPRICE($A36,"close",,DATE(YEAR($B$1),1,2)))</f>
        <v>112.37</v>
      </c>
    </row>
    <row r="37" spans="1:37" x14ac:dyDescent="0.2">
      <c r="A37" t="s">
        <v>65</v>
      </c>
      <c r="B37" t="str">
        <v>iShares MSCI EAFE ETF</v>
      </c>
      <c r="C37" s="6">
        <v>76.5</v>
      </c>
      <c r="D37" s="7">
        <v>0.56530000000000002</v>
      </c>
      <c r="E37">
        <v>76.63</v>
      </c>
      <c r="F37">
        <v>65.680000000000007</v>
      </c>
      <c r="G37" s="8">
        <v>14930761</v>
      </c>
      <c r="H37" s="2">
        <f t="shared" si="4"/>
        <v>2.6707824453093474E-2</v>
      </c>
      <c r="I37" s="2">
        <f t="shared" si="5"/>
        <v>2.6707824453093387E-2</v>
      </c>
      <c r="J37" s="2">
        <f t="shared" si="6"/>
        <v>8.8245071638872741E-3</v>
      </c>
      <c r="K37" s="2">
        <f t="shared" si="7"/>
        <v>5.2853979467502032E-3</v>
      </c>
      <c r="L37" s="5">
        <f t="shared" si="8"/>
        <v>-2.5825527312994891E-2</v>
      </c>
      <c r="M37" s="5">
        <f t="shared" si="1"/>
        <v>-2.5825527312995034E-2</v>
      </c>
      <c r="N37" s="5">
        <f t="shared" si="2"/>
        <v>-8.3886183656267654E-3</v>
      </c>
      <c r="O37" s="5">
        <f t="shared" si="3"/>
        <v>-5.007205058431774E-3</v>
      </c>
      <c r="P37" t="str">
        <v>Equity</v>
      </c>
      <c r="Q37" s="8">
        <v>50827972500</v>
      </c>
      <c r="R37" t="str">
        <v>464287465</v>
      </c>
      <c r="S37" t="str">
        <v>The fund generally will invest at least 80% of its assets in the component securities of its underlying index and in investments that have economic characteristics that are substantially identical to the component securities of its underlying index. The index is a free float-adjusted, market capitalization-weighted index designed to measure large- and mid-capitalization equity market performance of developed markets outside of the U.S. and Canada.</v>
      </c>
      <c r="T37" t="str">
        <v>US</v>
      </c>
      <c r="U37" s="2">
        <v>3.5000000000000005E-3</v>
      </c>
      <c r="V37" t="str">
        <v>2001-08-14</v>
      </c>
      <c r="W37" t="str">
        <v>US4642874659</v>
      </c>
      <c r="X37" s="8">
        <v>75.488100000000003</v>
      </c>
      <c r="Y37" t="str">
        <v>USD</v>
      </c>
      <c r="AD37" s="8">
        <f>SUM(INDEX([1]!_xldudf_WISEPRICE($A37, "dividend",,DATE(YEAR($B$1),1,2),$B$1),,2))</f>
        <v>0</v>
      </c>
      <c r="AE37" s="8">
        <f>SUM(INDEX([1]!_xldudf_WISEPRICE($A37, "dividend",,DATE(YEAR($B$1),1,2),$B$1),,2))</f>
        <v>0</v>
      </c>
      <c r="AF37" s="8">
        <f>SUM(INDEX([1]!_xldudf_WISEPRICE($A37, "dividend",,DATE(YEAR($B$1),1,2),$B$1),,2))</f>
        <v>0</v>
      </c>
      <c r="AG37" s="8">
        <f>SUM(INDEX([1]!_xldudf_WISEPRICE($A37, "dividend",,DATE(YEAR($B$1),1,2),$B$1),,2))</f>
        <v>0</v>
      </c>
      <c r="AH37" s="8">
        <f>SUM([1]!_xldudf_WISEPRICE($A37,"close",,DATE(YEAR($B$1),1,2)))</f>
        <v>74.510000000000005</v>
      </c>
      <c r="AI37" s="8">
        <f>SUM([1]!_xldudf_WISEPRICE($A37,"close",,DATE(YEAR($B$1),1,2)))</f>
        <v>74.510000000000005</v>
      </c>
      <c r="AJ37" s="8">
        <f>SUM([1]!_xldudf_WISEPRICE($A37,"close",,DATE(YEAR($B$1),1,2)))</f>
        <v>74.510000000000005</v>
      </c>
      <c r="AK37" s="8">
        <f>SUM([1]!_xldudf_WISEPRICE($A37,"close",,DATE(YEAR($B$1),1,2)))</f>
        <v>74.510000000000005</v>
      </c>
    </row>
    <row r="38" spans="1:37" x14ac:dyDescent="0.2">
      <c r="A38" t="s">
        <v>66</v>
      </c>
      <c r="B38" t="str">
        <v>iShares 20+ Year Treasury Bond ETF</v>
      </c>
      <c r="C38" s="6">
        <v>93.076499999999996</v>
      </c>
      <c r="D38" s="7">
        <v>0.3412</v>
      </c>
      <c r="E38">
        <v>109.1</v>
      </c>
      <c r="F38">
        <v>82.42</v>
      </c>
      <c r="G38" s="8">
        <v>47902088</v>
      </c>
      <c r="H38" s="2">
        <f t="shared" si="4"/>
        <v>-5.0080134269148605E-2</v>
      </c>
      <c r="I38" s="2">
        <f t="shared" si="5"/>
        <v>-5.0080134269148591E-2</v>
      </c>
      <c r="J38" s="2">
        <f t="shared" si="6"/>
        <v>-1.6980068916801372E-2</v>
      </c>
      <c r="K38" s="2">
        <f t="shared" si="7"/>
        <v>-1.022291706619749E-2</v>
      </c>
      <c r="L38" s="5">
        <f t="shared" si="8"/>
        <v>-0.10261348603523697</v>
      </c>
      <c r="M38" s="5">
        <f t="shared" si="1"/>
        <v>-0.10261348603523701</v>
      </c>
      <c r="N38" s="5">
        <f t="shared" si="2"/>
        <v>-3.4193194446315411E-2</v>
      </c>
      <c r="O38" s="5">
        <f t="shared" si="3"/>
        <v>-2.0515520071379467E-2</v>
      </c>
      <c r="P38" t="str">
        <v>Fixed Income</v>
      </c>
      <c r="Q38" s="8">
        <v>49592456910</v>
      </c>
      <c r="R38" t="str">
        <v>464287432</v>
      </c>
      <c r="S38" t="str">
        <v>The fund will invest at least 80% of its assets in the component securities of the underlying index, and it will invest at least 90% of its assets in U.S. Treasury securities that the advisor believes will help the fund track the underlying index. The underlying index measures the performance of public obligations of the U.S. Treasury that have a remaining maturity greater than or equal to twenty years.</v>
      </c>
      <c r="T38" t="str">
        <v>US</v>
      </c>
      <c r="U38" s="2">
        <v>1.5E-3</v>
      </c>
      <c r="V38" t="str">
        <v>2002-07-22</v>
      </c>
      <c r="W38" t="str">
        <v>US4642874329</v>
      </c>
      <c r="X38" s="8">
        <v>93.792100000000005</v>
      </c>
      <c r="Y38" t="str">
        <v>USD</v>
      </c>
      <c r="AD38" s="8">
        <f>SUM(INDEX([1]!_xldudf_WISEPRICE($A38, "dividend",,DATE(YEAR($B$1),1,2),$B$1),,2))</f>
        <v>0.31012200000000001</v>
      </c>
      <c r="AE38" s="8">
        <f>SUM(INDEX([1]!_xldudf_WISEPRICE($A38, "dividend",,DATE(YEAR($B$1),1,2),$B$1),,2))</f>
        <v>0.31012200000000001</v>
      </c>
      <c r="AF38" s="8">
        <f>SUM(INDEX([1]!_xldudf_WISEPRICE($A38, "dividend",,DATE(YEAR($B$1),1,2),$B$1),,2))</f>
        <v>0.31012200000000001</v>
      </c>
      <c r="AG38" s="8">
        <f>SUM(INDEX([1]!_xldudf_WISEPRICE($A38, "dividend",,DATE(YEAR($B$1),1,2),$B$1),,2))</f>
        <v>0.31012200000000001</v>
      </c>
      <c r="AH38" s="8">
        <f>SUM([1]!_xldudf_WISEPRICE($A38,"close",,DATE(YEAR($B$1),1,2)))</f>
        <v>98.31</v>
      </c>
      <c r="AI38" s="8">
        <f>SUM([1]!_xldudf_WISEPRICE($A38,"close",,DATE(YEAR($B$1),1,2)))</f>
        <v>98.31</v>
      </c>
      <c r="AJ38" s="8">
        <f>SUM([1]!_xldudf_WISEPRICE($A38,"close",,DATE(YEAR($B$1),1,2)))</f>
        <v>98.31</v>
      </c>
      <c r="AK38" s="8">
        <f>SUM([1]!_xldudf_WISEPRICE($A38,"close",,DATE(YEAR($B$1),1,2)))</f>
        <v>98.31</v>
      </c>
    </row>
    <row r="39" spans="1:37" x14ac:dyDescent="0.2">
      <c r="A39" t="s">
        <v>67</v>
      </c>
      <c r="B39" t="str">
        <v>Invesco S&amp;P 500 Equal Weight ETF</v>
      </c>
      <c r="C39" s="6">
        <v>159.80500000000001</v>
      </c>
      <c r="D39" s="7">
        <v>-0.1406</v>
      </c>
      <c r="E39">
        <v>161.09</v>
      </c>
      <c r="F39">
        <v>133.34</v>
      </c>
      <c r="G39" s="8">
        <v>6982493</v>
      </c>
      <c r="H39" s="2">
        <f t="shared" si="4"/>
        <v>1.2385175799810026E-2</v>
      </c>
      <c r="I39" s="2">
        <f t="shared" si="5"/>
        <v>1.2385175799810133E-2</v>
      </c>
      <c r="J39" s="2">
        <f t="shared" si="6"/>
        <v>4.1114646249811315E-3</v>
      </c>
      <c r="K39" s="2">
        <f t="shared" si="7"/>
        <v>2.4648541604943563E-3</v>
      </c>
      <c r="L39" s="5">
        <f t="shared" si="8"/>
        <v>-4.0148175966278343E-2</v>
      </c>
      <c r="M39" s="5">
        <f t="shared" si="1"/>
        <v>-4.0148175966278288E-2</v>
      </c>
      <c r="N39" s="5">
        <f t="shared" si="2"/>
        <v>-1.3101660904532908E-2</v>
      </c>
      <c r="O39" s="5">
        <f t="shared" si="3"/>
        <v>-7.8277488446876209E-3</v>
      </c>
      <c r="P39" t="str">
        <v>Equity</v>
      </c>
      <c r="Q39" s="8">
        <v>49378462180.653</v>
      </c>
      <c r="R39" t="str">
        <v>46137V357</v>
      </c>
      <c r="S39" t="str">
        <v>The fund generally will invest at least 90% of its total assets in the securities that comprise the underlying index. Strictly in accordance with its guidelines and mandated procedures, the index provider compiles, maintains and calculates the underlying index, which is an equal-weighted version of the S&amp;P 500® Index.</v>
      </c>
      <c r="T39" t="str">
        <v>US</v>
      </c>
      <c r="U39" s="2">
        <v>2E-3</v>
      </c>
      <c r="V39" t="str">
        <v>2003-05-01</v>
      </c>
      <c r="W39" t="str">
        <v>US46137V3574</v>
      </c>
      <c r="X39" s="8">
        <v>158.97800000000001</v>
      </c>
      <c r="Y39" t="str">
        <v>USD</v>
      </c>
      <c r="AD39" s="8">
        <f>SUM(INDEX([1]!_xldudf_WISEPRICE($A39, "dividend",,DATE(YEAR($B$1),1,2),$B$1),,2))</f>
        <v>0</v>
      </c>
      <c r="AE39" s="8">
        <f>SUM(INDEX([1]!_xldudf_WISEPRICE($A39, "dividend",,DATE(YEAR($B$1),1,2),$B$1),,2))</f>
        <v>0</v>
      </c>
      <c r="AF39" s="8">
        <f>SUM(INDEX([1]!_xldudf_WISEPRICE($A39, "dividend",,DATE(YEAR($B$1),1,2),$B$1),,2))</f>
        <v>0</v>
      </c>
      <c r="AG39" s="8">
        <f>SUM(INDEX([1]!_xldudf_WISEPRICE($A39, "dividend",,DATE(YEAR($B$1),1,2),$B$1),,2))</f>
        <v>0</v>
      </c>
      <c r="AH39" s="8">
        <f>SUM([1]!_xldudf_WISEPRICE($A39,"close",,DATE(YEAR($B$1),1,2)))</f>
        <v>157.85</v>
      </c>
      <c r="AI39" s="8">
        <f>SUM([1]!_xldudf_WISEPRICE($A39,"close",,DATE(YEAR($B$1),1,2)))</f>
        <v>157.85</v>
      </c>
      <c r="AJ39" s="8">
        <f>SUM([1]!_xldudf_WISEPRICE($A39,"close",,DATE(YEAR($B$1),1,2)))</f>
        <v>157.85</v>
      </c>
      <c r="AK39" s="8">
        <f>SUM([1]!_xldudf_WISEPRICE($A39,"close",,DATE(YEAR($B$1),1,2)))</f>
        <v>157.85</v>
      </c>
    </row>
    <row r="40" spans="1:37" x14ac:dyDescent="0.2">
      <c r="A40" t="s">
        <v>68</v>
      </c>
      <c r="B40" t="str">
        <v>Vanguard Intermediate-Term Corporate Bond Index Fund</v>
      </c>
      <c r="C40" s="6">
        <v>79.88</v>
      </c>
      <c r="D40" s="7">
        <v>0.3014</v>
      </c>
      <c r="E40">
        <v>81.650000000000006</v>
      </c>
      <c r="F40">
        <v>73.78</v>
      </c>
      <c r="G40" s="8">
        <v>9079371</v>
      </c>
      <c r="H40" s="2">
        <f t="shared" si="4"/>
        <v>-8.644570863220357E-3</v>
      </c>
      <c r="I40" s="2">
        <f t="shared" si="5"/>
        <v>-8.6445708632203466E-3</v>
      </c>
      <c r="J40" s="2">
        <f t="shared" si="6"/>
        <v>-2.8898669070692717E-3</v>
      </c>
      <c r="K40" s="2">
        <f t="shared" si="7"/>
        <v>-1.7349236577955951E-3</v>
      </c>
      <c r="L40" s="5">
        <f>H40-$H$7</f>
        <v>-6.1177922629308726E-2</v>
      </c>
      <c r="M40" s="5">
        <f t="shared" si="1"/>
        <v>-6.1177922629308767E-2</v>
      </c>
      <c r="N40" s="5">
        <f t="shared" si="2"/>
        <v>-2.0102992436583311E-2</v>
      </c>
      <c r="O40" s="5">
        <f t="shared" si="3"/>
        <v>-1.2027526662977572E-2</v>
      </c>
      <c r="P40" t="str">
        <v>Intermediate-Term Bond</v>
      </c>
      <c r="Q40" s="8">
        <v>46006012468.788002</v>
      </c>
      <c r="R40" t="str">
        <v>92206C870</v>
      </c>
      <c r="S40" t="str">
        <v>The fund employs an indexing investment approach designed to track the performance of the Bloomberg U.S. 5-10 Year Corporate Bond Index. This index includes U.S. dollar-denominated, investment-grade, fixed-rate, taxable securities issued by U.S. and non-U.S. industrial, utility, and financial companies, with maturities between 5 and 10 years. Under normal circumstances, at least 80% of the fund's assets will be invested in bonds included in the index.</v>
      </c>
      <c r="T40" t="str">
        <v>US</v>
      </c>
      <c r="U40" s="2">
        <v>4.0000000000000002E-4</v>
      </c>
      <c r="V40" t="str">
        <v>2009-11-19</v>
      </c>
      <c r="W40" t="str">
        <v>US92206C8709</v>
      </c>
      <c r="X40" s="8">
        <v>79.239999999999995</v>
      </c>
      <c r="Y40" t="str">
        <v>USD</v>
      </c>
      <c r="AD40" s="8">
        <f>SUM(INDEX([1]!_xldudf_WISEPRICE($A40, "dividend",,DATE(YEAR($B$1),1,2),$B$1),,2))</f>
        <v>0.28100000000000003</v>
      </c>
      <c r="AE40" s="8">
        <f>SUM(INDEX([1]!_xldudf_WISEPRICE($A40, "dividend",,DATE(YEAR($B$1),1,2),$B$1),,2))</f>
        <v>0.28100000000000003</v>
      </c>
      <c r="AF40" s="8">
        <f>SUM(INDEX([1]!_xldudf_WISEPRICE($A40, "dividend",,DATE(YEAR($B$1),1,2),$B$1),,2))</f>
        <v>0.28100000000000003</v>
      </c>
      <c r="AG40" s="8">
        <f>SUM(INDEX([1]!_xldudf_WISEPRICE($A40, "dividend",,DATE(YEAR($B$1),1,2),$B$1),,2))</f>
        <v>0.28100000000000003</v>
      </c>
      <c r="AH40" s="8">
        <f>SUM([1]!_xldudf_WISEPRICE($A40,"close",,DATE(YEAR($B$1),1,2)))</f>
        <v>80.86</v>
      </c>
      <c r="AI40" s="8">
        <f>SUM([1]!_xldudf_WISEPRICE($A40,"close",,DATE(YEAR($B$1),1,2)))</f>
        <v>80.86</v>
      </c>
      <c r="AJ40" s="8">
        <f>SUM([1]!_xldudf_WISEPRICE($A40,"close",,DATE(YEAR($B$1),1,2)))</f>
        <v>80.86</v>
      </c>
      <c r="AK40" s="8">
        <f>SUM([1]!_xldudf_WISEPRICE($A40,"close",,DATE(YEAR($B$1),1,2)))</f>
        <v>80.86</v>
      </c>
    </row>
    <row r="41" spans="1:37" x14ac:dyDescent="0.2">
      <c r="A41" t="s">
        <v>69</v>
      </c>
      <c r="B41" t="str">
        <v>Health Care Select Sector SPDR Fund</v>
      </c>
      <c r="C41" s="6">
        <v>145.63999999999999</v>
      </c>
      <c r="D41" s="7">
        <v>1.37E-2</v>
      </c>
      <c r="E41">
        <v>146.6</v>
      </c>
      <c r="F41">
        <v>122.59</v>
      </c>
      <c r="G41" s="8">
        <v>7867991</v>
      </c>
      <c r="H41" s="2">
        <f t="shared" si="4"/>
        <v>4.9430753710909249E-2</v>
      </c>
      <c r="I41" s="2">
        <f t="shared" si="5"/>
        <v>4.9430753710909325E-2</v>
      </c>
      <c r="J41" s="2">
        <f t="shared" si="6"/>
        <v>1.6212647467923835E-2</v>
      </c>
      <c r="K41" s="2">
        <f t="shared" si="7"/>
        <v>9.6962828356985664E-3</v>
      </c>
      <c r="L41" s="5">
        <f t="shared" si="8"/>
        <v>-3.1025980551791163E-3</v>
      </c>
      <c r="M41" s="5">
        <f t="shared" si="1"/>
        <v>-3.1025980551790955E-3</v>
      </c>
      <c r="N41" s="5">
        <f t="shared" si="2"/>
        <v>-1.0004780615902042E-3</v>
      </c>
      <c r="O41" s="5">
        <f t="shared" si="3"/>
        <v>-5.9632016948341082E-4</v>
      </c>
      <c r="P41" t="str">
        <v>Equity</v>
      </c>
      <c r="Q41" s="8">
        <v>40657332315.699303</v>
      </c>
      <c r="R41" t="str">
        <v>81369Y209</v>
      </c>
      <c r="S41" t="str">
        <v>In seeking to track the performance of the index, the fund employs a replication strategy. It generally invests substantially all, but at least 95%, of its total assets in the securities comprising the index. The index includes companies from the following industries: pharmaceuticals; health care equipment &amp; supplies; health care providers &amp; services; biotechnology; life sciences tools &amp; services; and health care technology. The fund is non-diversified.</v>
      </c>
      <c r="T41" t="str">
        <v>US</v>
      </c>
      <c r="U41" s="2">
        <v>1E-3</v>
      </c>
      <c r="V41" t="str">
        <v>1998-12-16</v>
      </c>
      <c r="W41" t="str">
        <v>US81369Y2090</v>
      </c>
      <c r="X41" s="8">
        <v>144.036596</v>
      </c>
      <c r="Y41" t="str">
        <v>USD</v>
      </c>
      <c r="AD41" s="8">
        <f>SUM(INDEX([1]!_xldudf_WISEPRICE($A41, "dividend",,DATE(YEAR($B$1),1,2),$B$1),,2))</f>
        <v>0</v>
      </c>
      <c r="AE41" s="8">
        <f>SUM(INDEX([1]!_xldudf_WISEPRICE($A41, "dividend",,DATE(YEAR($B$1),1,2),$B$1),,2))</f>
        <v>0</v>
      </c>
      <c r="AF41" s="8">
        <f>SUM(INDEX([1]!_xldudf_WISEPRICE($A41, "dividend",,DATE(YEAR($B$1),1,2),$B$1),,2))</f>
        <v>0</v>
      </c>
      <c r="AG41" s="8">
        <f>SUM(INDEX([1]!_xldudf_WISEPRICE($A41, "dividend",,DATE(YEAR($B$1),1,2),$B$1),,2))</f>
        <v>0</v>
      </c>
      <c r="AH41" s="8">
        <f>SUM([1]!_xldudf_WISEPRICE($A41,"close",,DATE(YEAR($B$1),1,2)))</f>
        <v>138.78</v>
      </c>
      <c r="AI41" s="8">
        <f>SUM([1]!_xldudf_WISEPRICE($A41,"close",,DATE(YEAR($B$1),1,2)))</f>
        <v>138.78</v>
      </c>
      <c r="AJ41" s="8">
        <f>SUM([1]!_xldudf_WISEPRICE($A41,"close",,DATE(YEAR($B$1),1,2)))</f>
        <v>138.78</v>
      </c>
      <c r="AK41" s="8">
        <f>SUM([1]!_xldudf_WISEPRICE($A41,"close",,DATE(YEAR($B$1),1,2)))</f>
        <v>138.78</v>
      </c>
    </row>
    <row r="42" spans="1:37" x14ac:dyDescent="0.2">
      <c r="A42" t="s">
        <v>70</v>
      </c>
      <c r="B42" t="str">
        <v>Schwab U.S. Large-Cap ETF</v>
      </c>
      <c r="C42" s="6">
        <v>58.9499</v>
      </c>
      <c r="D42" s="7">
        <v>-0.59040000000000004</v>
      </c>
      <c r="E42">
        <v>59.74</v>
      </c>
      <c r="F42">
        <v>44.95</v>
      </c>
      <c r="G42" s="8">
        <v>2015785</v>
      </c>
      <c r="H42" s="2">
        <f t="shared" si="4"/>
        <v>5.2113153667677999E-2</v>
      </c>
      <c r="I42" s="2">
        <f t="shared" si="5"/>
        <v>5.2113153667677992E-2</v>
      </c>
      <c r="J42" s="2">
        <f t="shared" si="6"/>
        <v>1.7077741723267259E-2</v>
      </c>
      <c r="K42" s="2">
        <f t="shared" si="7"/>
        <v>1.0211923217066765E-2</v>
      </c>
      <c r="L42" s="5">
        <f t="shared" si="8"/>
        <v>-4.2019809841036676E-4</v>
      </c>
      <c r="M42" s="5">
        <f t="shared" si="1"/>
        <v>-4.2019809841042921E-4</v>
      </c>
      <c r="N42" s="5">
        <f t="shared" si="2"/>
        <v>-1.3538380624678048E-4</v>
      </c>
      <c r="O42" s="5">
        <f t="shared" si="3"/>
        <v>-8.0679788115212148E-5</v>
      </c>
      <c r="P42" t="str">
        <v>Equity</v>
      </c>
      <c r="Q42" s="8">
        <v>38656678000</v>
      </c>
      <c r="R42" t="str">
        <v>808524201</v>
      </c>
      <c r="S42" t="str">
        <v>To pursue its goal, the fund generally invests in stocks that are included in the Dow Jones U.S. Large-Cap Total Stock Market Index. The index includes the large-cap portion of the Dow Jones U.S. Total Stock Market Index actually available to investors in the marketplace. The Dow Jones U.S. Large-Cap Total Stock Market Index includes the components ranked 1-750 by full market capitalization. The index is a float-adjusted market capitalization weighted index.</v>
      </c>
      <c r="T42" t="str">
        <v>US</v>
      </c>
      <c r="U42" s="2">
        <v>2.9999999999999997E-4</v>
      </c>
      <c r="V42" t="str">
        <v>2009-11-03</v>
      </c>
      <c r="W42" t="str">
        <v>US8085242019</v>
      </c>
      <c r="X42" s="8">
        <v>59.45</v>
      </c>
      <c r="Y42" t="str">
        <v>USD</v>
      </c>
      <c r="AD42" s="8">
        <f>SUM(INDEX([1]!_xldudf_WISEPRICE($A42, "dividend",,DATE(YEAR($B$1),1,2),$B$1),,2))</f>
        <v>0</v>
      </c>
      <c r="AE42" s="8">
        <f>SUM(INDEX([1]!_xldudf_WISEPRICE($A42, "dividend",,DATE(YEAR($B$1),1,2),$B$1),,2))</f>
        <v>0</v>
      </c>
      <c r="AF42" s="8">
        <f>SUM(INDEX([1]!_xldudf_WISEPRICE($A42, "dividend",,DATE(YEAR($B$1),1,2),$B$1),,2))</f>
        <v>0</v>
      </c>
      <c r="AG42" s="8">
        <f>SUM(INDEX([1]!_xldudf_WISEPRICE($A42, "dividend",,DATE(YEAR($B$1),1,2),$B$1),,2))</f>
        <v>0</v>
      </c>
      <c r="AH42" s="8">
        <f>SUM([1]!_xldudf_WISEPRICE($A42,"close",,DATE(YEAR($B$1),1,2)))</f>
        <v>56.03</v>
      </c>
      <c r="AI42" s="8">
        <f>SUM([1]!_xldudf_WISEPRICE($A42,"close",,DATE(YEAR($B$1),1,2)))</f>
        <v>56.03</v>
      </c>
      <c r="AJ42" s="8">
        <f>SUM([1]!_xldudf_WISEPRICE($A42,"close",,DATE(YEAR($B$1),1,2)))</f>
        <v>56.03</v>
      </c>
      <c r="AK42" s="8">
        <f>SUM([1]!_xldudf_WISEPRICE($A42,"close",,DATE(YEAR($B$1),1,2)))</f>
        <v>56.03</v>
      </c>
    </row>
    <row r="43" spans="1:37" x14ac:dyDescent="0.2">
      <c r="A43" t="s">
        <v>71</v>
      </c>
      <c r="B43" t="str">
        <v>iShares S&amp;P 500 Growth ETF</v>
      </c>
      <c r="C43" s="6">
        <v>80.14</v>
      </c>
      <c r="D43" s="7">
        <v>-1.0861000000000001</v>
      </c>
      <c r="E43">
        <v>82.39</v>
      </c>
      <c r="F43">
        <v>7.05</v>
      </c>
      <c r="G43" s="8">
        <v>2544918</v>
      </c>
      <c r="H43" s="2">
        <f t="shared" si="4"/>
        <v>8.4585194207605893E-2</v>
      </c>
      <c r="I43" s="2">
        <f t="shared" si="5"/>
        <v>8.4585194207605907E-2</v>
      </c>
      <c r="J43" s="2">
        <f t="shared" si="6"/>
        <v>2.74354757941766E-2</v>
      </c>
      <c r="K43" s="2">
        <f t="shared" si="7"/>
        <v>1.6372098594636064E-2</v>
      </c>
      <c r="L43" s="5">
        <f t="shared" si="8"/>
        <v>3.2051842441517528E-2</v>
      </c>
      <c r="M43" s="5">
        <f t="shared" si="1"/>
        <v>3.2051842441517486E-2</v>
      </c>
      <c r="N43" s="5">
        <f t="shared" si="2"/>
        <v>1.0222350264662561E-2</v>
      </c>
      <c r="O43" s="5">
        <f t="shared" si="3"/>
        <v>6.079495589454087E-3</v>
      </c>
      <c r="P43" t="str">
        <v>Equity</v>
      </c>
      <c r="Q43" s="8">
        <v>37886587992.800003</v>
      </c>
      <c r="R43" t="str">
        <v>464287309</v>
      </c>
      <c r="S43" t="str">
        <v>The index measures the performance of the large-capitalization growth sector of the U.S. equity market. The fund generally will invest at least 80% of its assets in the component securities of its index and in investments that have economic characteristics that are substantially identical to the component securities of its index and may invest up to 20% of its assets in certain futures, options and swap contracts, cash and cash equivalents.</v>
      </c>
      <c r="T43" t="str">
        <v>US</v>
      </c>
      <c r="U43" s="2">
        <v>1.8E-3</v>
      </c>
      <c r="V43" t="str">
        <v>2000-05-22</v>
      </c>
      <c r="W43" t="str">
        <v>US4642873099</v>
      </c>
      <c r="X43" s="8">
        <v>82.148335000000003</v>
      </c>
      <c r="Y43" t="str">
        <v>USD</v>
      </c>
      <c r="AD43" s="8">
        <f>SUM(INDEX([1]!_xldudf_WISEPRICE($A43, "dividend",,DATE(YEAR($B$1),1,2),$B$1),,2))</f>
        <v>0</v>
      </c>
      <c r="AE43" s="8">
        <f>SUM(INDEX([1]!_xldudf_WISEPRICE($A43, "dividend",,DATE(YEAR($B$1),1,2),$B$1),,2))</f>
        <v>0</v>
      </c>
      <c r="AF43" s="8">
        <f>SUM(INDEX([1]!_xldudf_WISEPRICE($A43, "dividend",,DATE(YEAR($B$1),1,2),$B$1),,2))</f>
        <v>0</v>
      </c>
      <c r="AG43" s="8">
        <f>SUM(INDEX([1]!_xldudf_WISEPRICE($A43, "dividend",,DATE(YEAR($B$1),1,2),$B$1),,2))</f>
        <v>0</v>
      </c>
      <c r="AH43" s="8">
        <f>SUM([1]!_xldudf_WISEPRICE($A43,"close",,DATE(YEAR($B$1),1,2)))</f>
        <v>73.89</v>
      </c>
      <c r="AI43" s="8">
        <f>SUM([1]!_xldudf_WISEPRICE($A43,"close",,DATE(YEAR($B$1),1,2)))</f>
        <v>73.89</v>
      </c>
      <c r="AJ43" s="8">
        <f>SUM([1]!_xldudf_WISEPRICE($A43,"close",,DATE(YEAR($B$1),1,2)))</f>
        <v>73.89</v>
      </c>
      <c r="AK43" s="8">
        <f>SUM([1]!_xldudf_WISEPRICE($A43,"close",,DATE(YEAR($B$1),1,2)))</f>
        <v>73.89</v>
      </c>
    </row>
    <row r="44" spans="1:37" x14ac:dyDescent="0.2">
      <c r="A44" t="s">
        <v>72</v>
      </c>
      <c r="B44" t="str">
        <v>iShares MSCI USA Quality Factor ETF</v>
      </c>
      <c r="C44" s="6">
        <v>155.82159999999999</v>
      </c>
      <c r="D44" s="7">
        <v>-0.72529999999999994</v>
      </c>
      <c r="E44">
        <v>158.61000000000001</v>
      </c>
      <c r="F44">
        <v>115.03</v>
      </c>
      <c r="G44" s="8">
        <v>1643548</v>
      </c>
      <c r="H44" s="2">
        <f t="shared" si="4"/>
        <v>6.6759772711713544E-2</v>
      </c>
      <c r="I44" s="2">
        <f>((C44+AE44)/AI44)^(1/1)-1</f>
        <v>6.6759772711713516E-2</v>
      </c>
      <c r="J44" s="2">
        <f t="shared" si="6"/>
        <v>2.177563734336907E-2</v>
      </c>
      <c r="K44" s="2">
        <f t="shared" si="7"/>
        <v>1.3009051785572545E-2</v>
      </c>
      <c r="L44" s="5">
        <f t="shared" si="8"/>
        <v>1.4226420945625179E-2</v>
      </c>
      <c r="M44" s="5">
        <f t="shared" si="1"/>
        <v>1.4226420945625096E-2</v>
      </c>
      <c r="N44" s="5">
        <f t="shared" si="2"/>
        <v>4.5625118138550302E-3</v>
      </c>
      <c r="O44" s="5">
        <f t="shared" si="3"/>
        <v>2.7164487803905679E-3</v>
      </c>
      <c r="P44" t="str">
        <v>Equity</v>
      </c>
      <c r="Q44" s="8">
        <v>36742941213.25</v>
      </c>
      <c r="R44" t="str">
        <v>46432F339</v>
      </c>
      <c r="S44" t="str">
        <v>The fund generally will invest at least 90% of its assets in the component securities of the underlying index and may invest up to 10% of its assets in certain futures, options and swap contracts, cash and cash equivalents. The index is based on a traditional market capitalization-weighted parent index, the MSCI USA Index.</v>
      </c>
      <c r="T44" t="str">
        <v>US</v>
      </c>
      <c r="U44" s="2">
        <v>1.5E-3</v>
      </c>
      <c r="V44" t="str">
        <v>2013-07-16</v>
      </c>
      <c r="W44" t="str">
        <v>US46432F3394</v>
      </c>
      <c r="X44" s="8">
        <v>157.716441</v>
      </c>
      <c r="Y44" t="str">
        <v>USD</v>
      </c>
      <c r="AD44" s="8">
        <f>SUM(INDEX([1]!_xldudf_WISEPRICE($A44, "dividend",,DATE(YEAR($B$1),1,2),$B$1),,2))</f>
        <v>0</v>
      </c>
      <c r="AE44" s="8">
        <f>SUM(INDEX([1]!_xldudf_WISEPRICE($A44, "dividend",,DATE(YEAR($B$1),1,2),$B$1),,2))</f>
        <v>0</v>
      </c>
      <c r="AF44" s="8">
        <f>SUM(INDEX([1]!_xldudf_WISEPRICE($A44, "dividend",,DATE(YEAR($B$1),1,2),$B$1),,2))</f>
        <v>0</v>
      </c>
      <c r="AG44" s="8">
        <f>SUM(INDEX([1]!_xldudf_WISEPRICE($A44, "dividend",,DATE(YEAR($B$1),1,2),$B$1),,2))</f>
        <v>0</v>
      </c>
      <c r="AH44" s="8">
        <f>SUM([1]!_xldudf_WISEPRICE($A44,"close",,DATE(YEAR($B$1),1,2)))</f>
        <v>146.07</v>
      </c>
      <c r="AI44" s="8">
        <f>SUM([1]!_xldudf_WISEPRICE($A44,"close",,DATE(YEAR($B$1),1,2)))</f>
        <v>146.07</v>
      </c>
      <c r="AJ44" s="8">
        <f>SUM([1]!_xldudf_WISEPRICE($A44,"close",,DATE(YEAR($B$1),1,2)))</f>
        <v>146.07</v>
      </c>
      <c r="AK44" s="8">
        <f>SUM([1]!_xldudf_WISEPRICE($A44,"close",,DATE(YEAR($B$1),1,2)))</f>
        <v>146.07</v>
      </c>
    </row>
    <row r="45" spans="1:37" x14ac:dyDescent="0.2">
      <c r="A45" t="s">
        <v>73</v>
      </c>
      <c r="B45" t="str">
        <v>Vanguard FTSE All-World ex-US Index Fund</v>
      </c>
      <c r="C45" s="6">
        <v>56.655000000000001</v>
      </c>
      <c r="D45" s="7">
        <v>0.41649999999999998</v>
      </c>
      <c r="E45">
        <v>56.78</v>
      </c>
      <c r="F45">
        <v>49.47</v>
      </c>
      <c r="G45" s="8">
        <v>2678710</v>
      </c>
      <c r="H45" s="2">
        <f t="shared" si="4"/>
        <v>2.0626914069537077E-2</v>
      </c>
      <c r="I45" s="2">
        <f t="shared" si="5"/>
        <v>2.0626914069536983E-2</v>
      </c>
      <c r="J45" s="2">
        <f t="shared" si="6"/>
        <v>6.8288980223809581E-3</v>
      </c>
      <c r="K45" s="2">
        <f t="shared" si="7"/>
        <v>4.0917605125481149E-3</v>
      </c>
      <c r="L45" s="5">
        <f t="shared" si="8"/>
        <v>-3.1906437696551285E-2</v>
      </c>
      <c r="M45" s="5">
        <f t="shared" si="1"/>
        <v>-3.1906437696551437E-2</v>
      </c>
      <c r="N45" s="5">
        <f t="shared" si="2"/>
        <v>-1.0384227507133081E-2</v>
      </c>
      <c r="O45" s="5">
        <f t="shared" si="3"/>
        <v>-6.2008424926338623E-3</v>
      </c>
      <c r="P45" t="str">
        <v>International/Global Stock</v>
      </c>
      <c r="Q45" s="8">
        <v>37113354085.751999</v>
      </c>
      <c r="R45" t="str">
        <v>922042775</v>
      </c>
      <c r="S45" t="str">
        <v>The fund employs an indexing investment approach designed to track the performance of the FTSE All-World ex US Index. The advisor attempts to replicate the target index by investing all, or substantially all, of its assets in the stocks that make up the index, holding each stock in approximately the same proportion as its weighting in the index.</v>
      </c>
      <c r="T45" t="str">
        <v>US</v>
      </c>
      <c r="U45" s="2">
        <v>8.0000000000000004E-4</v>
      </c>
      <c r="V45" t="str">
        <v>2007-03-02</v>
      </c>
      <c r="W45" t="str">
        <v>US9220427754</v>
      </c>
      <c r="X45" s="8">
        <v>55.2</v>
      </c>
      <c r="Y45" t="str">
        <v>USD</v>
      </c>
      <c r="AD45" s="8">
        <f>SUM(INDEX([1]!_xldudf_WISEPRICE($A45, "dividend",,DATE(YEAR($B$1),1,2),$B$1),,2))</f>
        <v>0</v>
      </c>
      <c r="AE45" s="8">
        <f>SUM(INDEX([1]!_xldudf_WISEPRICE($A45, "dividend",,DATE(YEAR($B$1),1,2),$B$1),,2))</f>
        <v>0</v>
      </c>
      <c r="AF45" s="8">
        <f>SUM(INDEX([1]!_xldudf_WISEPRICE($A45, "dividend",,DATE(YEAR($B$1),1,2),$B$1),,2))</f>
        <v>0</v>
      </c>
      <c r="AG45" s="8">
        <f>SUM(INDEX([1]!_xldudf_WISEPRICE($A45, "dividend",,DATE(YEAR($B$1),1,2),$B$1),,2))</f>
        <v>0</v>
      </c>
      <c r="AH45" s="8">
        <f>SUM([1]!_xldudf_WISEPRICE($A45,"close",,DATE(YEAR($B$1),1,2)))</f>
        <v>55.51</v>
      </c>
      <c r="AI45" s="8">
        <f>SUM([1]!_xldudf_WISEPRICE($A45,"close",,DATE(YEAR($B$1),1,2)))</f>
        <v>55.51</v>
      </c>
      <c r="AJ45" s="8">
        <f>SUM([1]!_xldudf_WISEPRICE($A45,"close",,DATE(YEAR($B$1),1,2)))</f>
        <v>55.51</v>
      </c>
      <c r="AK45" s="8">
        <f>SUM([1]!_xldudf_WISEPRICE($A45,"close",,DATE(YEAR($B$1),1,2)))</f>
        <v>55.51</v>
      </c>
    </row>
    <row r="46" spans="1:37" x14ac:dyDescent="0.2">
      <c r="A46" t="s">
        <v>74</v>
      </c>
      <c r="B46" t="str">
        <v>iShares National Muni Bond ETF</v>
      </c>
      <c r="C46" s="6">
        <v>107.995</v>
      </c>
      <c r="D46" s="7">
        <v>9.7299999999999998E-2</v>
      </c>
      <c r="E46">
        <v>108.82</v>
      </c>
      <c r="F46">
        <v>100.78</v>
      </c>
      <c r="G46" s="8">
        <v>4289861</v>
      </c>
      <c r="H46" s="2">
        <f t="shared" si="4"/>
        <v>-6.2442268612598157E-5</v>
      </c>
      <c r="I46" s="2">
        <f t="shared" si="5"/>
        <v>-6.2442268612628027E-5</v>
      </c>
      <c r="J46" s="2">
        <f t="shared" si="6"/>
        <v>-2.0814522778911382E-5</v>
      </c>
      <c r="K46" s="2">
        <f t="shared" si="7"/>
        <v>-1.2488765657181489E-5</v>
      </c>
      <c r="L46" s="5">
        <f t="shared" si="8"/>
        <v>-5.2595794034700966E-2</v>
      </c>
      <c r="M46" s="5">
        <f t="shared" si="1"/>
        <v>-5.2595794034701049E-2</v>
      </c>
      <c r="N46" s="5">
        <f t="shared" si="2"/>
        <v>-1.7233940052292951E-2</v>
      </c>
      <c r="O46" s="5">
        <f t="shared" si="3"/>
        <v>-1.0305091770839159E-2</v>
      </c>
      <c r="P46" t="str">
        <v>Fixed Income</v>
      </c>
      <c r="Q46" s="8">
        <v>36997011000</v>
      </c>
      <c r="R46" t="str">
        <v>464288414</v>
      </c>
      <c r="S46" t="str">
        <v>The fund will invest at least 80% of its assets in the component securities of the underlying index and it will invest at least 90% of its assets in fixed income securities of the types included in the underlying index that BFA believes will help the fund track the underlying index. The underlying index includes municipal bonds, the interest of which is exempt from Federal income taxes and not subject to alternative minimum tax.</v>
      </c>
      <c r="T46" t="str">
        <v>US</v>
      </c>
      <c r="U46" s="2">
        <v>5.0000000000000001E-4</v>
      </c>
      <c r="V46" t="str">
        <v>2007-09-07</v>
      </c>
      <c r="W46" t="str">
        <v>US4642884146</v>
      </c>
      <c r="X46" s="8">
        <v>107.7486</v>
      </c>
      <c r="Y46" t="str">
        <v>USD</v>
      </c>
      <c r="AD46" s="8">
        <f>SUM(INDEX([1]!_xldudf_WISEPRICE($A46, "dividend",,DATE(YEAR($B$1),1,2),$B$1),,2))</f>
        <v>0.25824000000000003</v>
      </c>
      <c r="AE46" s="8">
        <f>SUM(INDEX([1]!_xldudf_WISEPRICE($A46, "dividend",,DATE(YEAR($B$1),1,2),$B$1),,2))</f>
        <v>0.25824000000000003</v>
      </c>
      <c r="AF46" s="8">
        <f>SUM(INDEX([1]!_xldudf_WISEPRICE($A46, "dividend",,DATE(YEAR($B$1),1,2),$B$1),,2))</f>
        <v>0.25824000000000003</v>
      </c>
      <c r="AG46" s="8">
        <f>SUM(INDEX([1]!_xldudf_WISEPRICE($A46, "dividend",,DATE(YEAR($B$1),1,2),$B$1),,2))</f>
        <v>0.25824000000000003</v>
      </c>
      <c r="AH46" s="8">
        <f>SUM([1]!_xldudf_WISEPRICE($A46,"close",,DATE(YEAR($B$1),1,2)))</f>
        <v>108.26</v>
      </c>
      <c r="AI46" s="8">
        <f>SUM([1]!_xldudf_WISEPRICE($A46,"close",,DATE(YEAR($B$1),1,2)))</f>
        <v>108.26</v>
      </c>
      <c r="AJ46" s="8">
        <f>SUM([1]!_xldudf_WISEPRICE($A46,"close",,DATE(YEAR($B$1),1,2)))</f>
        <v>108.26</v>
      </c>
      <c r="AK46" s="8">
        <f>SUM([1]!_xldudf_WISEPRICE($A46,"close",,DATE(YEAR($B$1),1,2)))</f>
        <v>108.26</v>
      </c>
    </row>
    <row r="47" spans="1:37" x14ac:dyDescent="0.2">
      <c r="A47" t="s">
        <v>75</v>
      </c>
      <c r="B47" t="str">
        <v>Vanguard Short-Term Corporate Bond Index Fund</v>
      </c>
      <c r="C47" s="6">
        <v>77.145899999999997</v>
      </c>
      <c r="D47" s="7">
        <v>0.1895</v>
      </c>
      <c r="E47">
        <v>77.72</v>
      </c>
      <c r="F47">
        <v>74.430000000000007</v>
      </c>
      <c r="G47" s="8">
        <v>5287085</v>
      </c>
      <c r="H47" s="2">
        <f t="shared" si="4"/>
        <v>2.5900492355530615E-3</v>
      </c>
      <c r="I47" s="2">
        <f t="shared" si="5"/>
        <v>2.5900492355530602E-3</v>
      </c>
      <c r="J47" s="2">
        <f t="shared" si="6"/>
        <v>8.6260544308247589E-4</v>
      </c>
      <c r="K47" s="2">
        <f t="shared" si="7"/>
        <v>5.1747401119661696E-4</v>
      </c>
      <c r="L47" s="5">
        <f t="shared" si="8"/>
        <v>-4.9943302530535305E-2</v>
      </c>
      <c r="M47" s="5">
        <f t="shared" si="1"/>
        <v>-4.9943302530535361E-2</v>
      </c>
      <c r="N47" s="5">
        <f t="shared" si="2"/>
        <v>-1.6350520086431564E-2</v>
      </c>
      <c r="O47" s="5">
        <f t="shared" si="3"/>
        <v>-9.7751289939853603E-3</v>
      </c>
      <c r="P47" t="str">
        <v>Short-Term Bond</v>
      </c>
      <c r="Q47" s="8">
        <v>36561940548.606003</v>
      </c>
      <c r="R47" t="str">
        <v>92206C409</v>
      </c>
      <c r="S47" t="str">
        <v>The fund employs an indexing investment approach designed to track the performance of the Bloomberg U.S. 1-5 Year Corporate Bond Index. This index includes U.S. dollar-denominated, investment-grade, fixed-rate, taxable securities issued by U.S. and non-U.S. industrial, utility, and financial companies, with maturities between 1 and 5 years. Under normal circumstances, at least 80% of the fund's assets will be invested in bonds included in the index.</v>
      </c>
      <c r="T47" t="str">
        <v>US</v>
      </c>
      <c r="U47" s="2">
        <v>4.0000000000000002E-4</v>
      </c>
      <c r="V47" t="str">
        <v>2009-11-19</v>
      </c>
      <c r="W47" t="str">
        <v>US92206C4096</v>
      </c>
      <c r="X47" s="8">
        <v>76.790000000000006</v>
      </c>
      <c r="Y47" t="str">
        <v>USD</v>
      </c>
      <c r="AD47" s="8">
        <f>SUM(INDEX([1]!_xldudf_WISEPRICE($A47, "dividend",,DATE(YEAR($B$1),1,2),$B$1),,2))</f>
        <v>0.23400000000000001</v>
      </c>
      <c r="AE47" s="8">
        <f>SUM(INDEX([1]!_xldudf_WISEPRICE($A47, "dividend",,DATE(YEAR($B$1),1,2),$B$1),,2))</f>
        <v>0.23400000000000001</v>
      </c>
      <c r="AF47" s="8">
        <f>SUM(INDEX([1]!_xldudf_WISEPRICE($A47, "dividend",,DATE(YEAR($B$1),1,2),$B$1),,2))</f>
        <v>0.23400000000000001</v>
      </c>
      <c r="AG47" s="8">
        <f>SUM(INDEX([1]!_xldudf_WISEPRICE($A47, "dividend",,DATE(YEAR($B$1),1,2),$B$1),,2))</f>
        <v>0.23400000000000001</v>
      </c>
      <c r="AH47" s="8">
        <f>SUM([1]!_xldudf_WISEPRICE($A47,"close",,DATE(YEAR($B$1),1,2)))</f>
        <v>77.180000000000007</v>
      </c>
      <c r="AI47" s="8">
        <f>SUM([1]!_xldudf_WISEPRICE($A47,"close",,DATE(YEAR($B$1),1,2)))</f>
        <v>77.180000000000007</v>
      </c>
      <c r="AJ47" s="8">
        <f>SUM([1]!_xldudf_WISEPRICE($A47,"close",,DATE(YEAR($B$1),1,2)))</f>
        <v>77.180000000000007</v>
      </c>
      <c r="AK47" s="8">
        <f>SUM([1]!_xldudf_WISEPRICE($A47,"close",,DATE(YEAR($B$1),1,2)))</f>
        <v>77.180000000000007</v>
      </c>
    </row>
    <row r="48" spans="1:37" x14ac:dyDescent="0.2">
      <c r="A48" t="s">
        <v>76</v>
      </c>
      <c r="B48" t="str">
        <v>Financial Select Sector SPDR Fund</v>
      </c>
      <c r="C48" s="6">
        <v>39.615000000000002</v>
      </c>
      <c r="D48" s="7">
        <v>-3.78E-2</v>
      </c>
      <c r="E48">
        <v>39.85</v>
      </c>
      <c r="F48">
        <v>30.39</v>
      </c>
      <c r="G48" s="8">
        <v>42212281</v>
      </c>
      <c r="H48" s="2">
        <f t="shared" si="4"/>
        <v>4.9126059322034003E-2</v>
      </c>
      <c r="I48" s="2">
        <f t="shared" si="5"/>
        <v>4.9126059322033955E-2</v>
      </c>
      <c r="J48" s="2">
        <f t="shared" si="6"/>
        <v>1.6114288028136636E-2</v>
      </c>
      <c r="K48" s="2">
        <f t="shared" si="7"/>
        <v>9.6376444688699436E-3</v>
      </c>
      <c r="L48" s="5">
        <f t="shared" si="8"/>
        <v>-3.407292444054362E-3</v>
      </c>
      <c r="M48" s="5">
        <f t="shared" si="1"/>
        <v>-3.4072924440544661E-3</v>
      </c>
      <c r="N48" s="5">
        <f t="shared" si="2"/>
        <v>-1.0988375013774032E-3</v>
      </c>
      <c r="O48" s="5">
        <f t="shared" si="3"/>
        <v>-6.549585363120336E-4</v>
      </c>
      <c r="P48" t="str">
        <v>Equity</v>
      </c>
      <c r="Q48" s="8">
        <v>35986053940.631203</v>
      </c>
      <c r="R48" t="str">
        <v>81369Y605</v>
      </c>
      <c r="S48" t="str">
        <v>The fund generally invests substantially all, but at least 95%, of its total assets in the securities comprising the index. The index includes securities of companies from the following industries: diversified financial services; insurance; banks; capital markets; mortgage real estate investment trusts ("REITs"); consumer finance; and thrifts and mortgage finance. The fund is non-diversified.</v>
      </c>
      <c r="T48" t="str">
        <v>US</v>
      </c>
      <c r="U48" s="2">
        <v>1E-3</v>
      </c>
      <c r="V48" t="str">
        <v>1998-12-16</v>
      </c>
      <c r="W48" t="str">
        <v>US81369Y6059</v>
      </c>
      <c r="X48" s="8">
        <v>39.075595999999997</v>
      </c>
      <c r="Y48" t="str">
        <v>USD</v>
      </c>
      <c r="AD48" s="8">
        <f>SUM(INDEX([1]!_xldudf_WISEPRICE($A48, "dividend",,DATE(YEAR($B$1),1,2),$B$1),,2))</f>
        <v>0</v>
      </c>
      <c r="AE48" s="8">
        <f>SUM(INDEX([1]!_xldudf_WISEPRICE($A48, "dividend",,DATE(YEAR($B$1),1,2),$B$1),,2))</f>
        <v>0</v>
      </c>
      <c r="AF48" s="8">
        <f>SUM(INDEX([1]!_xldudf_WISEPRICE($A48, "dividend",,DATE(YEAR($B$1),1,2),$B$1),,2))</f>
        <v>0</v>
      </c>
      <c r="AG48" s="8">
        <f>SUM(INDEX([1]!_xldudf_WISEPRICE($A48, "dividend",,DATE(YEAR($B$1),1,2),$B$1),,2))</f>
        <v>0</v>
      </c>
      <c r="AH48" s="8">
        <f>SUM([1]!_xldudf_WISEPRICE($A48,"close",,DATE(YEAR($B$1),1,2)))</f>
        <v>37.76</v>
      </c>
      <c r="AI48" s="8">
        <f>SUM([1]!_xldudf_WISEPRICE($A48,"close",,DATE(YEAR($B$1),1,2)))</f>
        <v>37.76</v>
      </c>
      <c r="AJ48" s="8">
        <f>SUM([1]!_xldudf_WISEPRICE($A48,"close",,DATE(YEAR($B$1),1,2)))</f>
        <v>37.76</v>
      </c>
      <c r="AK48" s="8">
        <f>SUM([1]!_xldudf_WISEPRICE($A48,"close",,DATE(YEAR($B$1),1,2)))</f>
        <v>37.76</v>
      </c>
    </row>
    <row r="49" spans="1:37" x14ac:dyDescent="0.2">
      <c r="A49" t="s">
        <v>77</v>
      </c>
      <c r="B49" t="str">
        <v>Energy Select Sector SPDR Fund</v>
      </c>
      <c r="C49" s="6">
        <v>85.07</v>
      </c>
      <c r="D49" s="7">
        <v>-0.58440000000000003</v>
      </c>
      <c r="E49">
        <v>93.69</v>
      </c>
      <c r="F49">
        <v>75.36</v>
      </c>
      <c r="G49" s="8">
        <v>18171218</v>
      </c>
      <c r="H49" s="2">
        <f t="shared" si="4"/>
        <v>3.8942648100070607E-3</v>
      </c>
      <c r="I49" s="2">
        <f t="shared" si="5"/>
        <v>3.8942648100070976E-3</v>
      </c>
      <c r="J49" s="2">
        <f t="shared" si="6"/>
        <v>1.2964068729444111E-3</v>
      </c>
      <c r="K49" s="2">
        <f t="shared" si="7"/>
        <v>7.7764256519285979E-4</v>
      </c>
      <c r="L49" s="5">
        <f t="shared" si="8"/>
        <v>-4.8639086956081302E-2</v>
      </c>
      <c r="M49" s="5">
        <f t="shared" si="1"/>
        <v>-4.8639086956081323E-2</v>
      </c>
      <c r="N49" s="5">
        <f t="shared" si="2"/>
        <v>-1.5916718656569628E-2</v>
      </c>
      <c r="O49" s="5">
        <f t="shared" si="3"/>
        <v>-9.5149604399891174E-3</v>
      </c>
      <c r="P49" t="str">
        <v>Equity</v>
      </c>
      <c r="Q49" s="8">
        <v>35888537342.293198</v>
      </c>
      <c r="R49" t="str">
        <v>81369Y506</v>
      </c>
      <c r="S49" t="str">
        <v>In seeking to track the performance of the index, the fund employs a replication strategy. It generally invests substantially all, but at least 95%, of its total assets in the securities comprising the index. The index includes companies that have been identified as Energy companies by the GICS®, including securities of companies from the following industries: oil, gas and consumable fuels; and energy equipment and services. It is non-diversified.</v>
      </c>
      <c r="T49" t="str">
        <v>US</v>
      </c>
      <c r="U49" s="2">
        <v>1E-3</v>
      </c>
      <c r="V49" t="str">
        <v>1998-12-16</v>
      </c>
      <c r="W49" t="str">
        <v>US81369Y5069</v>
      </c>
      <c r="X49" s="8">
        <v>83.338426999999996</v>
      </c>
      <c r="Y49" t="str">
        <v>USD</v>
      </c>
      <c r="AD49" s="8">
        <f>SUM(INDEX([1]!_xldudf_WISEPRICE($A49, "dividend",,DATE(YEAR($B$1),1,2),$B$1),,2))</f>
        <v>0</v>
      </c>
      <c r="AE49" s="8">
        <f>SUM(INDEX([1]!_xldudf_WISEPRICE($A49, "dividend",,DATE(YEAR($B$1),1,2),$B$1),,2))</f>
        <v>0</v>
      </c>
      <c r="AF49" s="8">
        <f>SUM(INDEX([1]!_xldudf_WISEPRICE($A49, "dividend",,DATE(YEAR($B$1),1,2),$B$1),,2))</f>
        <v>0</v>
      </c>
      <c r="AG49" s="8">
        <f>SUM(INDEX([1]!_xldudf_WISEPRICE($A49, "dividend",,DATE(YEAR($B$1),1,2),$B$1),,2))</f>
        <v>0</v>
      </c>
      <c r="AH49" s="8">
        <f>SUM([1]!_xldudf_WISEPRICE($A49,"close",,DATE(YEAR($B$1),1,2)))</f>
        <v>84.74</v>
      </c>
      <c r="AI49" s="8">
        <f>SUM([1]!_xldudf_WISEPRICE($A49,"close",,DATE(YEAR($B$1),1,2)))</f>
        <v>84.74</v>
      </c>
      <c r="AJ49" s="8">
        <f>SUM([1]!_xldudf_WISEPRICE($A49,"close",,DATE(YEAR($B$1),1,2)))</f>
        <v>84.74</v>
      </c>
      <c r="AK49" s="8">
        <f>SUM([1]!_xldudf_WISEPRICE($A49,"close",,DATE(YEAR($B$1),1,2)))</f>
        <v>84.74</v>
      </c>
    </row>
    <row r="50" spans="1:37" x14ac:dyDescent="0.2">
      <c r="A50" t="s">
        <v>78</v>
      </c>
      <c r="B50" t="str">
        <v>Schwab International Equity ETF</v>
      </c>
      <c r="C50" s="6">
        <v>37.392699999999998</v>
      </c>
      <c r="D50" s="7">
        <v>0.51800000000000002</v>
      </c>
      <c r="E50">
        <v>37.448999999999998</v>
      </c>
      <c r="F50">
        <v>32.29</v>
      </c>
      <c r="G50" s="8">
        <v>3903810</v>
      </c>
      <c r="H50" s="2">
        <f t="shared" si="4"/>
        <v>2.2496581897730312E-2</v>
      </c>
      <c r="I50" s="2">
        <f t="shared" si="5"/>
        <v>2.2496581897730294E-2</v>
      </c>
      <c r="J50" s="2">
        <f t="shared" si="6"/>
        <v>7.4433201568271379E-3</v>
      </c>
      <c r="K50" s="2">
        <f t="shared" si="7"/>
        <v>4.4593667230987677E-3</v>
      </c>
      <c r="L50" s="5">
        <f t="shared" si="8"/>
        <v>-3.0036769868358053E-2</v>
      </c>
      <c r="M50" s="5">
        <f t="shared" si="1"/>
        <v>-3.0036769868358126E-2</v>
      </c>
      <c r="N50" s="5">
        <f t="shared" si="2"/>
        <v>-9.7698053726869016E-3</v>
      </c>
      <c r="O50" s="5">
        <f t="shared" si="3"/>
        <v>-5.8332362820832095E-3</v>
      </c>
      <c r="P50" t="str">
        <v>Equity</v>
      </c>
      <c r="Q50" s="8">
        <v>34380918000</v>
      </c>
      <c r="R50" t="str">
        <v>808524805</v>
      </c>
      <c r="S50" t="str">
        <v>The index is comprised of large and mid capitalization companies in developed countries outside the United States, as defined by the index provider. The index defines the large and mid capitalization universe as approximately the top 90% of the eligible universe. The fund will invest at least 90% of its net assets in stocks, including depositary receipts representing securities of the index; such depositary receipts may be in the form of American Depositary Receipts, Global Depositary Receipts and European Depositary Receipts.</v>
      </c>
      <c r="T50" t="str">
        <v>US</v>
      </c>
      <c r="U50" s="2">
        <v>5.9999999999999995E-4</v>
      </c>
      <c r="V50" t="str">
        <v>2009-11-03</v>
      </c>
      <c r="W50" t="str">
        <v>US8085248057</v>
      </c>
      <c r="X50" s="8">
        <v>36.69</v>
      </c>
      <c r="Y50" t="str">
        <v>USD</v>
      </c>
      <c r="AD50" s="8">
        <f>SUM(INDEX([1]!_xldudf_WISEPRICE($A50, "dividend",,DATE(YEAR($B$1),1,2),$B$1),,2))</f>
        <v>0</v>
      </c>
      <c r="AE50" s="8">
        <f>SUM(INDEX([1]!_xldudf_WISEPRICE($A50, "dividend",,DATE(YEAR($B$1),1,2),$B$1),,2))</f>
        <v>0</v>
      </c>
      <c r="AF50" s="8">
        <f>SUM(INDEX([1]!_xldudf_WISEPRICE($A50, "dividend",,DATE(YEAR($B$1),1,2),$B$1),,2))</f>
        <v>0</v>
      </c>
      <c r="AG50" s="8">
        <f>SUM(INDEX([1]!_xldudf_WISEPRICE($A50, "dividend",,DATE(YEAR($B$1),1,2),$B$1),,2))</f>
        <v>0</v>
      </c>
      <c r="AH50" s="8">
        <f>SUM([1]!_xldudf_WISEPRICE($A50,"close",,DATE(YEAR($B$1),1,2)))</f>
        <v>36.57</v>
      </c>
      <c r="AI50" s="8">
        <f>SUM([1]!_xldudf_WISEPRICE($A50,"close",,DATE(YEAR($B$1),1,2)))</f>
        <v>36.57</v>
      </c>
      <c r="AJ50" s="8">
        <f>SUM([1]!_xldudf_WISEPRICE($A50,"close",,DATE(YEAR($B$1),1,2)))</f>
        <v>36.57</v>
      </c>
      <c r="AK50" s="8">
        <f>SUM([1]!_xldudf_WISEPRICE($A50,"close",,DATE(YEAR($B$1),1,2)))</f>
        <v>36.57</v>
      </c>
    </row>
    <row r="51" spans="1:37" x14ac:dyDescent="0.2">
      <c r="A51" t="s">
        <v>79</v>
      </c>
      <c r="B51" t="str">
        <v>iShares Russell 1000 ETF</v>
      </c>
      <c r="C51" s="6">
        <v>273.62</v>
      </c>
      <c r="D51" s="7">
        <v>-0.53069999999999995</v>
      </c>
      <c r="E51">
        <v>277.19</v>
      </c>
      <c r="F51">
        <v>209.39</v>
      </c>
      <c r="G51" s="8">
        <v>911418</v>
      </c>
      <c r="H51" s="2">
        <f t="shared" si="4"/>
        <v>4.9679671615452441E-2</v>
      </c>
      <c r="I51" s="2">
        <f t="shared" si="5"/>
        <v>4.9679671615452392E-2</v>
      </c>
      <c r="J51" s="2">
        <f t="shared" si="6"/>
        <v>1.629298738074314E-2</v>
      </c>
      <c r="K51" s="2">
        <f t="shared" si="7"/>
        <v>9.7441769230024455E-3</v>
      </c>
      <c r="L51" s="5">
        <f t="shared" si="8"/>
        <v>-2.8536801506359247E-3</v>
      </c>
      <c r="M51" s="5">
        <f t="shared" si="1"/>
        <v>-2.8536801506360288E-3</v>
      </c>
      <c r="N51" s="5">
        <f t="shared" si="2"/>
        <v>-9.2013814877089928E-4</v>
      </c>
      <c r="O51" s="5">
        <f t="shared" si="3"/>
        <v>-5.484260821795317E-4</v>
      </c>
      <c r="P51" t="str">
        <v>Equity</v>
      </c>
      <c r="Q51" s="8">
        <v>33920544311.099998</v>
      </c>
      <c r="R51" t="str">
        <v>464287622</v>
      </c>
      <c r="S51" t="str">
        <v>The fund generally invests at least 80% of its assets in the component securities of its underlying index and in investments that have economic characteristics that are substantially identical to the component securities of its underlying index and may invest up to 20% of its assets in certain futures, options and swap contracts, cash and cash equivalents.</v>
      </c>
      <c r="T51" t="str">
        <v>US</v>
      </c>
      <c r="U51" s="2">
        <v>1.5E-3</v>
      </c>
      <c r="V51" t="str">
        <v>2000-05-15</v>
      </c>
      <c r="W51" t="str">
        <v>US4642876225</v>
      </c>
      <c r="X51" s="8">
        <v>275.86717199999998</v>
      </c>
      <c r="Y51" t="str">
        <v>USD</v>
      </c>
      <c r="AD51" s="8">
        <f>SUM(INDEX([1]!_xldudf_WISEPRICE($A51, "dividend",,DATE(YEAR($B$1),1,2),$B$1),,2))</f>
        <v>0</v>
      </c>
      <c r="AE51" s="8">
        <f>SUM(INDEX([1]!_xldudf_WISEPRICE($A51, "dividend",,DATE(YEAR($B$1),1,2),$B$1),,2))</f>
        <v>0</v>
      </c>
      <c r="AF51" s="8">
        <f>SUM(INDEX([1]!_xldudf_WISEPRICE($A51, "dividend",,DATE(YEAR($B$1),1,2),$B$1),,2))</f>
        <v>0</v>
      </c>
      <c r="AG51" s="8">
        <f>SUM(INDEX([1]!_xldudf_WISEPRICE($A51, "dividend",,DATE(YEAR($B$1),1,2),$B$1),,2))</f>
        <v>0</v>
      </c>
      <c r="AH51" s="8">
        <f>SUM([1]!_xldudf_WISEPRICE($A51,"close",,DATE(YEAR($B$1),1,2)))</f>
        <v>260.67</v>
      </c>
      <c r="AI51" s="8">
        <f>SUM([1]!_xldudf_WISEPRICE($A51,"close",,DATE(YEAR($B$1),1,2)))</f>
        <v>260.67</v>
      </c>
      <c r="AJ51" s="8">
        <f>SUM([1]!_xldudf_WISEPRICE($A51,"close",,DATE(YEAR($B$1),1,2)))</f>
        <v>260.67</v>
      </c>
      <c r="AK51" s="8">
        <f>SUM([1]!_xldudf_WISEPRICE($A51,"close",,DATE(YEAR($B$1),1,2)))</f>
        <v>260.67</v>
      </c>
    </row>
    <row r="52" spans="1:37" x14ac:dyDescent="0.2">
      <c r="A52" t="s">
        <v>80</v>
      </c>
      <c r="B52" t="str">
        <v>Vanguard Total World Stock Index Fund</v>
      </c>
      <c r="C52" s="6">
        <v>105.77</v>
      </c>
      <c r="D52" s="7">
        <v>-0.19819999999999999</v>
      </c>
      <c r="E52">
        <v>106.59</v>
      </c>
      <c r="F52">
        <v>86.13</v>
      </c>
      <c r="G52" s="8">
        <v>2023395</v>
      </c>
      <c r="H52" s="2">
        <f t="shared" si="4"/>
        <v>3.6859131457700131E-2</v>
      </c>
      <c r="I52" s="2">
        <f>((C52+AE52)/AI52)^(1/1)-1</f>
        <v>3.6859131457700034E-2</v>
      </c>
      <c r="J52" s="2">
        <f t="shared" si="6"/>
        <v>1.2138439278327251E-2</v>
      </c>
      <c r="K52" s="2">
        <f t="shared" si="7"/>
        <v>7.2654819944577564E-3</v>
      </c>
      <c r="L52" s="5">
        <f t="shared" si="8"/>
        <v>-1.5674220308388234E-2</v>
      </c>
      <c r="M52" s="5">
        <f t="shared" si="1"/>
        <v>-1.5674220308388387E-2</v>
      </c>
      <c r="N52" s="5">
        <f t="shared" si="2"/>
        <v>-5.0746862511867885E-3</v>
      </c>
      <c r="O52" s="5">
        <f t="shared" si="3"/>
        <v>-3.0271210107242208E-3</v>
      </c>
      <c r="P52" t="str">
        <v>International/Global Stock</v>
      </c>
      <c r="Q52" s="8">
        <v>33803184925.673901</v>
      </c>
      <c r="R52" t="str">
        <v>922042742</v>
      </c>
      <c r="S52" t="str">
        <v>The fund employs an indexing investment approach designed to track the performance of the FTSE Global All Cap Index. The advisor attempts to sample the target index by investing all, or substantially all, of its assets in common stocks in the index and by holding a representative sample of securities that resembles the full index in terms of key risk factors and other characteristics.</v>
      </c>
      <c r="T52" t="str">
        <v>US</v>
      </c>
      <c r="U52" s="2">
        <v>7.000000000000001E-4</v>
      </c>
      <c r="V52" t="str">
        <v>2008-06-24</v>
      </c>
      <c r="W52" t="str">
        <v>US9220427424</v>
      </c>
      <c r="X52" s="8">
        <v>105.74</v>
      </c>
      <c r="Y52" t="str">
        <v>USD</v>
      </c>
      <c r="AD52" s="8">
        <f>SUM(INDEX([1]!_xldudf_WISEPRICE($A52, "dividend",,DATE(YEAR($B$1),1,2),$B$1),,2))</f>
        <v>0</v>
      </c>
      <c r="AE52" s="8">
        <f>SUM(INDEX([1]!_xldudf_WISEPRICE($A52, "dividend",,DATE(YEAR($B$1),1,2),$B$1),,2))</f>
        <v>0</v>
      </c>
      <c r="AF52" s="8">
        <f>SUM(INDEX([1]!_xldudf_WISEPRICE($A52, "dividend",,DATE(YEAR($B$1),1,2),$B$1),,2))</f>
        <v>0</v>
      </c>
      <c r="AG52" s="8">
        <f>SUM(INDEX([1]!_xldudf_WISEPRICE($A52, "dividend",,DATE(YEAR($B$1),1,2),$B$1),,2))</f>
        <v>0</v>
      </c>
      <c r="AH52" s="8">
        <f>SUM([1]!_xldudf_WISEPRICE($A52,"close",,DATE(YEAR($B$1),1,2)))</f>
        <v>102.01</v>
      </c>
      <c r="AI52" s="8">
        <f>SUM([1]!_xldudf_WISEPRICE($A52,"close",,DATE(YEAR($B$1),1,2)))</f>
        <v>102.01</v>
      </c>
      <c r="AJ52" s="8">
        <f>SUM([1]!_xldudf_WISEPRICE($A52,"close",,DATE(YEAR($B$1),1,2)))</f>
        <v>102.01</v>
      </c>
      <c r="AK52" s="8">
        <f>SUM([1]!_xldudf_WISEPRICE($A52,"close",,DATE(YEAR($B$1),1,2)))</f>
        <v>102.01</v>
      </c>
    </row>
  </sheetData>
  <conditionalFormatting sqref="L7:O52">
    <cfRule type="cellIs" dxfId="1" priority="1" operator="lessThan">
      <formula>0</formula>
    </cfRule>
    <cfRule type="cellIs" dxfId="0" priority="2" operator="greaterThan">
      <formula>0</formula>
    </cfRule>
  </conditionalFormatting>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Microsoft Office User</cp:lastModifiedBy>
  <dcterms:created xsi:type="dcterms:W3CDTF">2024-02-13T15:48:15Z</dcterms:created>
  <dcterms:modified xsi:type="dcterms:W3CDTF">2024-02-20T16:21:07Z</dcterms:modified>
</cp:coreProperties>
</file>